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Juros compostos" sheetId="2" state="visible" r:id="rId2"/>
    <sheet name="Juros simples" sheetId="3" state="visible" r:id="rId3"/>
    <sheet name="Parcelamento" sheetId="4" state="visible" r:id="rId4"/>
    <sheet name="À vista ou parcelado" sheetId="5" state="visible" r:id="rId5"/>
    <sheet name="Converter tax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;[Red]-R$ #,##0.00;&quot;-&quot;"/>
  </numFmts>
  <fonts count="13">
    <font>
      <name val="Calibri"/>
      <family val="2"/>
      <color theme="1"/>
      <sz val="11"/>
      <scheme val="minor"/>
    </font>
    <font>
      <name val="Arial"/>
      <b val="1"/>
      <color rgb="00001F39"/>
      <sz val="20"/>
    </font>
    <font>
      <name val="Arial"/>
      <color rgb="0000646B"/>
      <sz val="10"/>
    </font>
    <font>
      <name val="Arial"/>
      <b val="1"/>
      <color rgb="0000646B"/>
      <sz val="12"/>
    </font>
    <font>
      <name val="Arial"/>
      <sz val="10"/>
    </font>
    <font>
      <name val="Arial"/>
      <b val="1"/>
      <color rgb="00B84F00"/>
      <sz val="10"/>
    </font>
    <font>
      <name val="Arial"/>
      <b val="1"/>
      <color rgb="00001F39"/>
      <sz val="16"/>
    </font>
    <font>
      <name val="Arial"/>
      <b val="1"/>
      <color rgb="000000FF"/>
      <sz val="11"/>
    </font>
    <font>
      <name val="Arial"/>
      <b val="1"/>
      <sz val="10"/>
    </font>
    <font>
      <name val="Arial"/>
      <i val="1"/>
      <color rgb="0000646B"/>
      <sz val="9"/>
    </font>
    <font>
      <name val="Arial"/>
      <b val="1"/>
      <color rgb="00001F39"/>
      <sz val="12"/>
    </font>
    <font>
      <name val="Arial"/>
      <b val="1"/>
      <color rgb="00001F39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AF3F4"/>
      </patternFill>
    </fill>
    <fill>
      <patternFill patternType="solid">
        <fgColor rgb="00F4F5F7"/>
      </patternFill>
    </fill>
    <fill>
      <patternFill patternType="solid">
        <fgColor rgb="00001F39"/>
      </patternFill>
    </fill>
  </fills>
  <borders count="3">
    <border>
      <left/>
      <right/>
      <top/>
      <bottom/>
      <diagonal/>
    </border>
    <border>
      <left style="medium">
        <color rgb="00FF7000"/>
      </left>
      <right style="medium">
        <color rgb="00FF7000"/>
      </right>
      <top style="medium">
        <color rgb="00FF7000"/>
      </top>
      <bottom style="medium">
        <color rgb="00FF7000"/>
      </bottom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4" fontId="7" fillId="0" borderId="1" pivotButton="0" quotePrefix="0" xfId="0"/>
    <xf numFmtId="10" fontId="7" fillId="0" borderId="1" pivotButton="0" quotePrefix="0" xfId="0"/>
    <xf numFmtId="1" fontId="7" fillId="0" borderId="1" pivotButton="0" quotePrefix="0" xfId="0"/>
    <xf numFmtId="0" fontId="9" fillId="0" borderId="0" pivotButton="0" quotePrefix="0" xfId="0"/>
    <xf numFmtId="164" fontId="10" fillId="2" borderId="2" pivotButton="0" quotePrefix="0" xfId="0"/>
    <xf numFmtId="164" fontId="11" fillId="3" borderId="2" pivotButton="0" quotePrefix="0" xfId="0"/>
    <xf numFmtId="0" fontId="12" fillId="4" borderId="2" applyAlignment="1" pivotButton="0" quotePrefix="0" xfId="0">
      <alignment horizontal="center" vertical="center" wrapText="1"/>
    </xf>
    <xf numFmtId="1" fontId="4" fillId="0" borderId="2" pivotButton="0" quotePrefix="0" xfId="0"/>
    <xf numFmtId="164" fontId="4" fillId="0" borderId="2" pivotButton="0" quotePrefix="0" xfId="0"/>
    <xf numFmtId="0" fontId="10" fillId="2" borderId="2" pivotButton="0" quotePrefix="0" xfId="0"/>
    <xf numFmtId="0" fontId="9" fillId="0" borderId="0" applyAlignment="1" pivotButton="0" quotePrefix="0" xfId="0">
      <alignment vertical="top" wrapText="1"/>
    </xf>
    <xf numFmtId="10" fontId="10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mês a mês</a:t>
            </a:r>
          </a:p>
        </rich>
      </tx>
    </title>
    <plotArea>
      <lineChart>
        <grouping val="standard"/>
        <ser>
          <idx val="0"/>
          <order val="0"/>
          <tx>
            <strRef>
              <f>'Juros compostos'!E12</f>
            </strRef>
          </tx>
          <spPr>
            <a:ln>
              <a:solidFill>
                <a:srgbClr val="00646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'Juros compostos'!$A$13:$A$372</f>
            </numRef>
          </cat>
          <val>
            <numRef>
              <f>'Juros compostos'!$E$13:$E$372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stormais.api.b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7000"/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Calculadora de juros e parcelamento</t>
        </is>
      </c>
    </row>
    <row r="3">
      <c r="B3" s="2" t="inlineStr">
        <is>
          <t>Gestor+ · J&amp;G Consultorias · juros simples, compostos, parcelas e à vista ou parcelado</t>
        </is>
      </c>
    </row>
    <row r="5" ht="22" customHeight="1">
      <c r="B5" s="3" t="inlineStr">
        <is>
          <t>O que tem nesta planilha</t>
        </is>
      </c>
    </row>
    <row r="6">
      <c r="B6" s="4" t="inlineStr">
        <is>
          <t>Juros compostos: quanto um valor rende com o tempo, com ou sem depósito todo mês. Mostra mês a mês e em gráfico.</t>
        </is>
      </c>
    </row>
    <row r="7">
      <c r="B7" s="4" t="inlineStr">
        <is>
          <t>Juros simples: a conta de juros que não incidem sobre os juros anteriores.</t>
        </is>
      </c>
    </row>
    <row r="8">
      <c r="B8" s="4" t="inlineStr">
        <is>
          <t>Parcelamento: o valor de cada parcela de um empréstimo ou financiamento (tabela Price), com a tabela de amortização.</t>
        </is>
      </c>
    </row>
    <row r="9">
      <c r="B9" s="4" t="inlineStr">
        <is>
          <t>À vista ou parcelado: compara o desconto à vista com o parcelamento e diz qual compensa mais.</t>
        </is>
      </c>
    </row>
    <row r="10">
      <c r="B10" s="4" t="inlineStr">
        <is>
          <t>Converter taxa: transforma taxa ao mês em taxa ao ano e o contrário.</t>
        </is>
      </c>
    </row>
    <row r="11">
      <c r="B11" s="4" t="inlineStr"/>
    </row>
    <row r="12" ht="22" customHeight="1">
      <c r="B12" s="3" t="inlineStr">
        <is>
          <t>Como usar</t>
        </is>
      </c>
    </row>
    <row r="13">
      <c r="B13" s="4" t="inlineStr">
        <is>
          <t>Em cada aba, troque os valores com borda laranja. As taxas são em porcentagem: digite 1,5% ou 0,015.</t>
        </is>
      </c>
    </row>
    <row r="14">
      <c r="B14" s="4" t="inlineStr">
        <is>
          <t>Os resultados são uma simulação. Bancos podem cobrar IOF, tarifas e seguros que não entram nesta conta.</t>
        </is>
      </c>
    </row>
    <row r="15">
      <c r="B15" s="4" t="inlineStr"/>
    </row>
    <row r="16" ht="22" customHeight="1">
      <c r="B16" s="3" t="inlineStr">
        <is>
          <t>O que preencher</t>
        </is>
      </c>
    </row>
    <row r="17">
      <c r="B17" s="4" t="inlineStr">
        <is>
          <t>Células com borda laranja e número azul: é aqui que você digita. Células cinza têm fórmulas: não precisa mexer.</t>
        </is>
      </c>
    </row>
    <row r="18">
      <c r="B18" s="4" t="inlineStr">
        <is>
          <t>Os exemplos já preenchidos mostram o formato. Troque pelos dados da sua empresa.</t>
        </is>
      </c>
    </row>
    <row r="19">
      <c r="B19" s="4" t="inlineStr"/>
    </row>
    <row r="20" ht="22" customHeight="1">
      <c r="B20" s="3" t="inlineStr">
        <is>
          <t>Mais planilhas grátis e o sistema completo</t>
        </is>
      </c>
    </row>
    <row r="21">
      <c r="B21" s="4" t="inlineStr">
        <is>
          <t>O Gestor+ faz estas contas sozinho, com fluxo de caixa, estoque, vendas e notas fiscais num sistema só.</t>
        </is>
      </c>
    </row>
    <row r="22">
      <c r="B22" s="5" t="inlineStr">
        <is>
          <t>Teste grátis por 7 dias, sem cartão de crédito: https://gestormais.api.br</t>
        </is>
      </c>
    </row>
    <row r="23">
      <c r="B23" s="4" t="inlineStr">
        <is>
          <t>WhatsApp (54) 99159-0970 · Instagram @gestor.mais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1F39"/>
    <outlinePr summaryBelow="1" summaryRight="1"/>
    <pageSetUpPr/>
  </sheetPr>
  <dimension ref="A1:E37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6" t="inlineStr">
        <is>
          <t>Juros compostos</t>
        </is>
      </c>
    </row>
    <row r="3">
      <c r="A3" s="7" t="inlineStr">
        <is>
          <t>Valor inicial</t>
        </is>
      </c>
      <c r="B3" s="8" t="n">
        <v>10000</v>
      </c>
    </row>
    <row r="4">
      <c r="A4" s="7" t="inlineStr">
        <is>
          <t>Taxa de juros ao mês</t>
        </is>
      </c>
      <c r="B4" s="9" t="n">
        <v>0.01</v>
      </c>
    </row>
    <row r="5">
      <c r="A5" s="7" t="inlineStr">
        <is>
          <t>Prazo (meses)</t>
        </is>
      </c>
      <c r="B5" s="10" t="n">
        <v>24</v>
      </c>
      <c r="C5" s="11" t="inlineStr">
        <is>
          <t>← até 360 meses</t>
        </is>
      </c>
    </row>
    <row r="6">
      <c r="A6" s="7" t="inlineStr">
        <is>
          <t>Depósito todo mês (opcional)</t>
        </is>
      </c>
      <c r="B6" s="8" t="n">
        <v>500</v>
      </c>
      <c r="C6" s="11" t="inlineStr">
        <is>
          <t>← deixe 0 se não houver</t>
        </is>
      </c>
    </row>
    <row r="8">
      <c r="A8" s="7" t="inlineStr">
        <is>
          <t>Valor final</t>
        </is>
      </c>
      <c r="B8" s="12">
        <f>B3*(1+B4)^B5+IF(B4=0,B6*B5,B6*((1+B4)^B5-1)/B4)</f>
        <v/>
      </c>
    </row>
    <row r="9">
      <c r="A9" s="7" t="inlineStr">
        <is>
          <t>Total que você colocou</t>
        </is>
      </c>
      <c r="B9" s="13">
        <f>B3+B6*B5</f>
        <v/>
      </c>
    </row>
    <row r="10">
      <c r="A10" s="7" t="inlineStr">
        <is>
          <t>Ganho com juros</t>
        </is>
      </c>
      <c r="B10" s="12">
        <f>B8-B9</f>
        <v/>
      </c>
    </row>
    <row r="12" ht="24" customHeight="1">
      <c r="A12" s="14" t="inlineStr">
        <is>
          <t>Mês</t>
        </is>
      </c>
      <c r="B12" s="14" t="inlineStr">
        <is>
          <t>Saldo no início</t>
        </is>
      </c>
      <c r="C12" s="14" t="inlineStr">
        <is>
          <t>Juros do mês</t>
        </is>
      </c>
      <c r="D12" s="14" t="inlineStr">
        <is>
          <t>Depósito</t>
        </is>
      </c>
      <c r="E12" s="14" t="inlineStr">
        <is>
          <t>Saldo no fim</t>
        </is>
      </c>
    </row>
    <row r="13">
      <c r="A13" s="15">
        <f>IF(1&gt;$B$5,"",1)</f>
        <v/>
      </c>
      <c r="B13" s="16">
        <f>IF(A13="","",$B$3)</f>
        <v/>
      </c>
      <c r="C13" s="16">
        <f>IF(A13="","",B13*$B$4)</f>
        <v/>
      </c>
      <c r="D13" s="16">
        <f>IF(A13="","",$B$6)</f>
        <v/>
      </c>
      <c r="E13" s="16">
        <f>IF(A13="","",B13+C13+D13)</f>
        <v/>
      </c>
    </row>
    <row r="14">
      <c r="A14" s="15">
        <f>IF(2&gt;$B$5,"",2)</f>
        <v/>
      </c>
      <c r="B14" s="16">
        <f>IF(A14="","",E13)</f>
        <v/>
      </c>
      <c r="C14" s="16">
        <f>IF(A14="","",B14*$B$4)</f>
        <v/>
      </c>
      <c r="D14" s="16">
        <f>IF(A14="","",$B$6)</f>
        <v/>
      </c>
      <c r="E14" s="16">
        <f>IF(A14="","",B14+C14+D14)</f>
        <v/>
      </c>
    </row>
    <row r="15">
      <c r="A15" s="15">
        <f>IF(3&gt;$B$5,"",3)</f>
        <v/>
      </c>
      <c r="B15" s="16">
        <f>IF(A15="","",E14)</f>
        <v/>
      </c>
      <c r="C15" s="16">
        <f>IF(A15="","",B15*$B$4)</f>
        <v/>
      </c>
      <c r="D15" s="16">
        <f>IF(A15="","",$B$6)</f>
        <v/>
      </c>
      <c r="E15" s="16">
        <f>IF(A15="","",B15+C15+D15)</f>
        <v/>
      </c>
    </row>
    <row r="16">
      <c r="A16" s="15">
        <f>IF(4&gt;$B$5,"",4)</f>
        <v/>
      </c>
      <c r="B16" s="16">
        <f>IF(A16="","",E15)</f>
        <v/>
      </c>
      <c r="C16" s="16">
        <f>IF(A16="","",B16*$B$4)</f>
        <v/>
      </c>
      <c r="D16" s="16">
        <f>IF(A16="","",$B$6)</f>
        <v/>
      </c>
      <c r="E16" s="16">
        <f>IF(A16="","",B16+C16+D16)</f>
        <v/>
      </c>
    </row>
    <row r="17">
      <c r="A17" s="15">
        <f>IF(5&gt;$B$5,"",5)</f>
        <v/>
      </c>
      <c r="B17" s="16">
        <f>IF(A17="","",E16)</f>
        <v/>
      </c>
      <c r="C17" s="16">
        <f>IF(A17="","",B17*$B$4)</f>
        <v/>
      </c>
      <c r="D17" s="16">
        <f>IF(A17="","",$B$6)</f>
        <v/>
      </c>
      <c r="E17" s="16">
        <f>IF(A17="","",B17+C17+D17)</f>
        <v/>
      </c>
    </row>
    <row r="18">
      <c r="A18" s="15">
        <f>IF(6&gt;$B$5,"",6)</f>
        <v/>
      </c>
      <c r="B18" s="16">
        <f>IF(A18="","",E17)</f>
        <v/>
      </c>
      <c r="C18" s="16">
        <f>IF(A18="","",B18*$B$4)</f>
        <v/>
      </c>
      <c r="D18" s="16">
        <f>IF(A18="","",$B$6)</f>
        <v/>
      </c>
      <c r="E18" s="16">
        <f>IF(A18="","",B18+C18+D18)</f>
        <v/>
      </c>
    </row>
    <row r="19">
      <c r="A19" s="15">
        <f>IF(7&gt;$B$5,"",7)</f>
        <v/>
      </c>
      <c r="B19" s="16">
        <f>IF(A19="","",E18)</f>
        <v/>
      </c>
      <c r="C19" s="16">
        <f>IF(A19="","",B19*$B$4)</f>
        <v/>
      </c>
      <c r="D19" s="16">
        <f>IF(A19="","",$B$6)</f>
        <v/>
      </c>
      <c r="E19" s="16">
        <f>IF(A19="","",B19+C19+D19)</f>
        <v/>
      </c>
    </row>
    <row r="20">
      <c r="A20" s="15">
        <f>IF(8&gt;$B$5,"",8)</f>
        <v/>
      </c>
      <c r="B20" s="16">
        <f>IF(A20="","",E19)</f>
        <v/>
      </c>
      <c r="C20" s="16">
        <f>IF(A20="","",B20*$B$4)</f>
        <v/>
      </c>
      <c r="D20" s="16">
        <f>IF(A20="","",$B$6)</f>
        <v/>
      </c>
      <c r="E20" s="16">
        <f>IF(A20="","",B20+C20+D20)</f>
        <v/>
      </c>
    </row>
    <row r="21">
      <c r="A21" s="15">
        <f>IF(9&gt;$B$5,"",9)</f>
        <v/>
      </c>
      <c r="B21" s="16">
        <f>IF(A21="","",E20)</f>
        <v/>
      </c>
      <c r="C21" s="16">
        <f>IF(A21="","",B21*$B$4)</f>
        <v/>
      </c>
      <c r="D21" s="16">
        <f>IF(A21="","",$B$6)</f>
        <v/>
      </c>
      <c r="E21" s="16">
        <f>IF(A21="","",B21+C21+D21)</f>
        <v/>
      </c>
    </row>
    <row r="22">
      <c r="A22" s="15">
        <f>IF(10&gt;$B$5,"",10)</f>
        <v/>
      </c>
      <c r="B22" s="16">
        <f>IF(A22="","",E21)</f>
        <v/>
      </c>
      <c r="C22" s="16">
        <f>IF(A22="","",B22*$B$4)</f>
        <v/>
      </c>
      <c r="D22" s="16">
        <f>IF(A22="","",$B$6)</f>
        <v/>
      </c>
      <c r="E22" s="16">
        <f>IF(A22="","",B22+C22+D22)</f>
        <v/>
      </c>
    </row>
    <row r="23">
      <c r="A23" s="15">
        <f>IF(11&gt;$B$5,"",11)</f>
        <v/>
      </c>
      <c r="B23" s="16">
        <f>IF(A23="","",E22)</f>
        <v/>
      </c>
      <c r="C23" s="16">
        <f>IF(A23="","",B23*$B$4)</f>
        <v/>
      </c>
      <c r="D23" s="16">
        <f>IF(A23="","",$B$6)</f>
        <v/>
      </c>
      <c r="E23" s="16">
        <f>IF(A23="","",B23+C23+D23)</f>
        <v/>
      </c>
    </row>
    <row r="24">
      <c r="A24" s="15">
        <f>IF(12&gt;$B$5,"",12)</f>
        <v/>
      </c>
      <c r="B24" s="16">
        <f>IF(A24="","",E23)</f>
        <v/>
      </c>
      <c r="C24" s="16">
        <f>IF(A24="","",B24*$B$4)</f>
        <v/>
      </c>
      <c r="D24" s="16">
        <f>IF(A24="","",$B$6)</f>
        <v/>
      </c>
      <c r="E24" s="16">
        <f>IF(A24="","",B24+C24+D24)</f>
        <v/>
      </c>
    </row>
    <row r="25">
      <c r="A25" s="15">
        <f>IF(13&gt;$B$5,"",13)</f>
        <v/>
      </c>
      <c r="B25" s="16">
        <f>IF(A25="","",E24)</f>
        <v/>
      </c>
      <c r="C25" s="16">
        <f>IF(A25="","",B25*$B$4)</f>
        <v/>
      </c>
      <c r="D25" s="16">
        <f>IF(A25="","",$B$6)</f>
        <v/>
      </c>
      <c r="E25" s="16">
        <f>IF(A25="","",B25+C25+D25)</f>
        <v/>
      </c>
    </row>
    <row r="26">
      <c r="A26" s="15">
        <f>IF(14&gt;$B$5,"",14)</f>
        <v/>
      </c>
      <c r="B26" s="16">
        <f>IF(A26="","",E25)</f>
        <v/>
      </c>
      <c r="C26" s="16">
        <f>IF(A26="","",B26*$B$4)</f>
        <v/>
      </c>
      <c r="D26" s="16">
        <f>IF(A26="","",$B$6)</f>
        <v/>
      </c>
      <c r="E26" s="16">
        <f>IF(A26="","",B26+C26+D26)</f>
        <v/>
      </c>
    </row>
    <row r="27">
      <c r="A27" s="15">
        <f>IF(15&gt;$B$5,"",15)</f>
        <v/>
      </c>
      <c r="B27" s="16">
        <f>IF(A27="","",E26)</f>
        <v/>
      </c>
      <c r="C27" s="16">
        <f>IF(A27="","",B27*$B$4)</f>
        <v/>
      </c>
      <c r="D27" s="16">
        <f>IF(A27="","",$B$6)</f>
        <v/>
      </c>
      <c r="E27" s="16">
        <f>IF(A27="","",B27+C27+D27)</f>
        <v/>
      </c>
    </row>
    <row r="28">
      <c r="A28" s="15">
        <f>IF(16&gt;$B$5,"",16)</f>
        <v/>
      </c>
      <c r="B28" s="16">
        <f>IF(A28="","",E27)</f>
        <v/>
      </c>
      <c r="C28" s="16">
        <f>IF(A28="","",B28*$B$4)</f>
        <v/>
      </c>
      <c r="D28" s="16">
        <f>IF(A28="","",$B$6)</f>
        <v/>
      </c>
      <c r="E28" s="16">
        <f>IF(A28="","",B28+C28+D28)</f>
        <v/>
      </c>
    </row>
    <row r="29">
      <c r="A29" s="15">
        <f>IF(17&gt;$B$5,"",17)</f>
        <v/>
      </c>
      <c r="B29" s="16">
        <f>IF(A29="","",E28)</f>
        <v/>
      </c>
      <c r="C29" s="16">
        <f>IF(A29="","",B29*$B$4)</f>
        <v/>
      </c>
      <c r="D29" s="16">
        <f>IF(A29="","",$B$6)</f>
        <v/>
      </c>
      <c r="E29" s="16">
        <f>IF(A29="","",B29+C29+D29)</f>
        <v/>
      </c>
    </row>
    <row r="30">
      <c r="A30" s="15">
        <f>IF(18&gt;$B$5,"",18)</f>
        <v/>
      </c>
      <c r="B30" s="16">
        <f>IF(A30="","",E29)</f>
        <v/>
      </c>
      <c r="C30" s="16">
        <f>IF(A30="","",B30*$B$4)</f>
        <v/>
      </c>
      <c r="D30" s="16">
        <f>IF(A30="","",$B$6)</f>
        <v/>
      </c>
      <c r="E30" s="16">
        <f>IF(A30="","",B30+C30+D30)</f>
        <v/>
      </c>
    </row>
    <row r="31">
      <c r="A31" s="15">
        <f>IF(19&gt;$B$5,"",19)</f>
        <v/>
      </c>
      <c r="B31" s="16">
        <f>IF(A31="","",E30)</f>
        <v/>
      </c>
      <c r="C31" s="16">
        <f>IF(A31="","",B31*$B$4)</f>
        <v/>
      </c>
      <c r="D31" s="16">
        <f>IF(A31="","",$B$6)</f>
        <v/>
      </c>
      <c r="E31" s="16">
        <f>IF(A31="","",B31+C31+D31)</f>
        <v/>
      </c>
    </row>
    <row r="32">
      <c r="A32" s="15">
        <f>IF(20&gt;$B$5,"",20)</f>
        <v/>
      </c>
      <c r="B32" s="16">
        <f>IF(A32="","",E31)</f>
        <v/>
      </c>
      <c r="C32" s="16">
        <f>IF(A32="","",B32*$B$4)</f>
        <v/>
      </c>
      <c r="D32" s="16">
        <f>IF(A32="","",$B$6)</f>
        <v/>
      </c>
      <c r="E32" s="16">
        <f>IF(A32="","",B32+C32+D32)</f>
        <v/>
      </c>
    </row>
    <row r="33">
      <c r="A33" s="15">
        <f>IF(21&gt;$B$5,"",21)</f>
        <v/>
      </c>
      <c r="B33" s="16">
        <f>IF(A33="","",E32)</f>
        <v/>
      </c>
      <c r="C33" s="16">
        <f>IF(A33="","",B33*$B$4)</f>
        <v/>
      </c>
      <c r="D33" s="16">
        <f>IF(A33="","",$B$6)</f>
        <v/>
      </c>
      <c r="E33" s="16">
        <f>IF(A33="","",B33+C33+D33)</f>
        <v/>
      </c>
    </row>
    <row r="34">
      <c r="A34" s="15">
        <f>IF(22&gt;$B$5,"",22)</f>
        <v/>
      </c>
      <c r="B34" s="16">
        <f>IF(A34="","",E33)</f>
        <v/>
      </c>
      <c r="C34" s="16">
        <f>IF(A34="","",B34*$B$4)</f>
        <v/>
      </c>
      <c r="D34" s="16">
        <f>IF(A34="","",$B$6)</f>
        <v/>
      </c>
      <c r="E34" s="16">
        <f>IF(A34="","",B34+C34+D34)</f>
        <v/>
      </c>
    </row>
    <row r="35">
      <c r="A35" s="15">
        <f>IF(23&gt;$B$5,"",23)</f>
        <v/>
      </c>
      <c r="B35" s="16">
        <f>IF(A35="","",E34)</f>
        <v/>
      </c>
      <c r="C35" s="16">
        <f>IF(A35="","",B35*$B$4)</f>
        <v/>
      </c>
      <c r="D35" s="16">
        <f>IF(A35="","",$B$6)</f>
        <v/>
      </c>
      <c r="E35" s="16">
        <f>IF(A35="","",B35+C35+D35)</f>
        <v/>
      </c>
    </row>
    <row r="36">
      <c r="A36" s="15">
        <f>IF(24&gt;$B$5,"",24)</f>
        <v/>
      </c>
      <c r="B36" s="16">
        <f>IF(A36="","",E35)</f>
        <v/>
      </c>
      <c r="C36" s="16">
        <f>IF(A36="","",B36*$B$4)</f>
        <v/>
      </c>
      <c r="D36" s="16">
        <f>IF(A36="","",$B$6)</f>
        <v/>
      </c>
      <c r="E36" s="16">
        <f>IF(A36="","",B36+C36+D36)</f>
        <v/>
      </c>
    </row>
    <row r="37">
      <c r="A37" s="15">
        <f>IF(25&gt;$B$5,"",25)</f>
        <v/>
      </c>
      <c r="B37" s="16">
        <f>IF(A37="","",E36)</f>
        <v/>
      </c>
      <c r="C37" s="16">
        <f>IF(A37="","",B37*$B$4)</f>
        <v/>
      </c>
      <c r="D37" s="16">
        <f>IF(A37="","",$B$6)</f>
        <v/>
      </c>
      <c r="E37" s="16">
        <f>IF(A37="","",B37+C37+D37)</f>
        <v/>
      </c>
    </row>
    <row r="38">
      <c r="A38" s="15">
        <f>IF(26&gt;$B$5,"",26)</f>
        <v/>
      </c>
      <c r="B38" s="16">
        <f>IF(A38="","",E37)</f>
        <v/>
      </c>
      <c r="C38" s="16">
        <f>IF(A38="","",B38*$B$4)</f>
        <v/>
      </c>
      <c r="D38" s="16">
        <f>IF(A38="","",$B$6)</f>
        <v/>
      </c>
      <c r="E38" s="16">
        <f>IF(A38="","",B38+C38+D38)</f>
        <v/>
      </c>
    </row>
    <row r="39">
      <c r="A39" s="15">
        <f>IF(27&gt;$B$5,"",27)</f>
        <v/>
      </c>
      <c r="B39" s="16">
        <f>IF(A39="","",E38)</f>
        <v/>
      </c>
      <c r="C39" s="16">
        <f>IF(A39="","",B39*$B$4)</f>
        <v/>
      </c>
      <c r="D39" s="16">
        <f>IF(A39="","",$B$6)</f>
        <v/>
      </c>
      <c r="E39" s="16">
        <f>IF(A39="","",B39+C39+D39)</f>
        <v/>
      </c>
    </row>
    <row r="40">
      <c r="A40" s="15">
        <f>IF(28&gt;$B$5,"",28)</f>
        <v/>
      </c>
      <c r="B40" s="16">
        <f>IF(A40="","",E39)</f>
        <v/>
      </c>
      <c r="C40" s="16">
        <f>IF(A40="","",B40*$B$4)</f>
        <v/>
      </c>
      <c r="D40" s="16">
        <f>IF(A40="","",$B$6)</f>
        <v/>
      </c>
      <c r="E40" s="16">
        <f>IF(A40="","",B40+C40+D40)</f>
        <v/>
      </c>
    </row>
    <row r="41">
      <c r="A41" s="15">
        <f>IF(29&gt;$B$5,"",29)</f>
        <v/>
      </c>
      <c r="B41" s="16">
        <f>IF(A41="","",E40)</f>
        <v/>
      </c>
      <c r="C41" s="16">
        <f>IF(A41="","",B41*$B$4)</f>
        <v/>
      </c>
      <c r="D41" s="16">
        <f>IF(A41="","",$B$6)</f>
        <v/>
      </c>
      <c r="E41" s="16">
        <f>IF(A41="","",B41+C41+D41)</f>
        <v/>
      </c>
    </row>
    <row r="42">
      <c r="A42" s="15">
        <f>IF(30&gt;$B$5,"",30)</f>
        <v/>
      </c>
      <c r="B42" s="16">
        <f>IF(A42="","",E41)</f>
        <v/>
      </c>
      <c r="C42" s="16">
        <f>IF(A42="","",B42*$B$4)</f>
        <v/>
      </c>
      <c r="D42" s="16">
        <f>IF(A42="","",$B$6)</f>
        <v/>
      </c>
      <c r="E42" s="16">
        <f>IF(A42="","",B42+C42+D42)</f>
        <v/>
      </c>
    </row>
    <row r="43">
      <c r="A43" s="15">
        <f>IF(31&gt;$B$5,"",31)</f>
        <v/>
      </c>
      <c r="B43" s="16">
        <f>IF(A43="","",E42)</f>
        <v/>
      </c>
      <c r="C43" s="16">
        <f>IF(A43="","",B43*$B$4)</f>
        <v/>
      </c>
      <c r="D43" s="16">
        <f>IF(A43="","",$B$6)</f>
        <v/>
      </c>
      <c r="E43" s="16">
        <f>IF(A43="","",B43+C43+D43)</f>
        <v/>
      </c>
    </row>
    <row r="44">
      <c r="A44" s="15">
        <f>IF(32&gt;$B$5,"",32)</f>
        <v/>
      </c>
      <c r="B44" s="16">
        <f>IF(A44="","",E43)</f>
        <v/>
      </c>
      <c r="C44" s="16">
        <f>IF(A44="","",B44*$B$4)</f>
        <v/>
      </c>
      <c r="D44" s="16">
        <f>IF(A44="","",$B$6)</f>
        <v/>
      </c>
      <c r="E44" s="16">
        <f>IF(A44="","",B44+C44+D44)</f>
        <v/>
      </c>
    </row>
    <row r="45">
      <c r="A45" s="15">
        <f>IF(33&gt;$B$5,"",33)</f>
        <v/>
      </c>
      <c r="B45" s="16">
        <f>IF(A45="","",E44)</f>
        <v/>
      </c>
      <c r="C45" s="16">
        <f>IF(A45="","",B45*$B$4)</f>
        <v/>
      </c>
      <c r="D45" s="16">
        <f>IF(A45="","",$B$6)</f>
        <v/>
      </c>
      <c r="E45" s="16">
        <f>IF(A45="","",B45+C45+D45)</f>
        <v/>
      </c>
    </row>
    <row r="46">
      <c r="A46" s="15">
        <f>IF(34&gt;$B$5,"",34)</f>
        <v/>
      </c>
      <c r="B46" s="16">
        <f>IF(A46="","",E45)</f>
        <v/>
      </c>
      <c r="C46" s="16">
        <f>IF(A46="","",B46*$B$4)</f>
        <v/>
      </c>
      <c r="D46" s="16">
        <f>IF(A46="","",$B$6)</f>
        <v/>
      </c>
      <c r="E46" s="16">
        <f>IF(A46="","",B46+C46+D46)</f>
        <v/>
      </c>
    </row>
    <row r="47">
      <c r="A47" s="15">
        <f>IF(35&gt;$B$5,"",35)</f>
        <v/>
      </c>
      <c r="B47" s="16">
        <f>IF(A47="","",E46)</f>
        <v/>
      </c>
      <c r="C47" s="16">
        <f>IF(A47="","",B47*$B$4)</f>
        <v/>
      </c>
      <c r="D47" s="16">
        <f>IF(A47="","",$B$6)</f>
        <v/>
      </c>
      <c r="E47" s="16">
        <f>IF(A47="","",B47+C47+D47)</f>
        <v/>
      </c>
    </row>
    <row r="48">
      <c r="A48" s="15">
        <f>IF(36&gt;$B$5,"",36)</f>
        <v/>
      </c>
      <c r="B48" s="16">
        <f>IF(A48="","",E47)</f>
        <v/>
      </c>
      <c r="C48" s="16">
        <f>IF(A48="","",B48*$B$4)</f>
        <v/>
      </c>
      <c r="D48" s="16">
        <f>IF(A48="","",$B$6)</f>
        <v/>
      </c>
      <c r="E48" s="16">
        <f>IF(A48="","",B48+C48+D48)</f>
        <v/>
      </c>
    </row>
    <row r="49">
      <c r="A49" s="15">
        <f>IF(37&gt;$B$5,"",37)</f>
        <v/>
      </c>
      <c r="B49" s="16">
        <f>IF(A49="","",E48)</f>
        <v/>
      </c>
      <c r="C49" s="16">
        <f>IF(A49="","",B49*$B$4)</f>
        <v/>
      </c>
      <c r="D49" s="16">
        <f>IF(A49="","",$B$6)</f>
        <v/>
      </c>
      <c r="E49" s="16">
        <f>IF(A49="","",B49+C49+D49)</f>
        <v/>
      </c>
    </row>
    <row r="50">
      <c r="A50" s="15">
        <f>IF(38&gt;$B$5,"",38)</f>
        <v/>
      </c>
      <c r="B50" s="16">
        <f>IF(A50="","",E49)</f>
        <v/>
      </c>
      <c r="C50" s="16">
        <f>IF(A50="","",B50*$B$4)</f>
        <v/>
      </c>
      <c r="D50" s="16">
        <f>IF(A50="","",$B$6)</f>
        <v/>
      </c>
      <c r="E50" s="16">
        <f>IF(A50="","",B50+C50+D50)</f>
        <v/>
      </c>
    </row>
    <row r="51">
      <c r="A51" s="15">
        <f>IF(39&gt;$B$5,"",39)</f>
        <v/>
      </c>
      <c r="B51" s="16">
        <f>IF(A51="","",E50)</f>
        <v/>
      </c>
      <c r="C51" s="16">
        <f>IF(A51="","",B51*$B$4)</f>
        <v/>
      </c>
      <c r="D51" s="16">
        <f>IF(A51="","",$B$6)</f>
        <v/>
      </c>
      <c r="E51" s="16">
        <f>IF(A51="","",B51+C51+D51)</f>
        <v/>
      </c>
    </row>
    <row r="52">
      <c r="A52" s="15">
        <f>IF(40&gt;$B$5,"",40)</f>
        <v/>
      </c>
      <c r="B52" s="16">
        <f>IF(A52="","",E51)</f>
        <v/>
      </c>
      <c r="C52" s="16">
        <f>IF(A52="","",B52*$B$4)</f>
        <v/>
      </c>
      <c r="D52" s="16">
        <f>IF(A52="","",$B$6)</f>
        <v/>
      </c>
      <c r="E52" s="16">
        <f>IF(A52="","",B52+C52+D52)</f>
        <v/>
      </c>
    </row>
    <row r="53">
      <c r="A53" s="15">
        <f>IF(41&gt;$B$5,"",41)</f>
        <v/>
      </c>
      <c r="B53" s="16">
        <f>IF(A53="","",E52)</f>
        <v/>
      </c>
      <c r="C53" s="16">
        <f>IF(A53="","",B53*$B$4)</f>
        <v/>
      </c>
      <c r="D53" s="16">
        <f>IF(A53="","",$B$6)</f>
        <v/>
      </c>
      <c r="E53" s="16">
        <f>IF(A53="","",B53+C53+D53)</f>
        <v/>
      </c>
    </row>
    <row r="54">
      <c r="A54" s="15">
        <f>IF(42&gt;$B$5,"",42)</f>
        <v/>
      </c>
      <c r="B54" s="16">
        <f>IF(A54="","",E53)</f>
        <v/>
      </c>
      <c r="C54" s="16">
        <f>IF(A54="","",B54*$B$4)</f>
        <v/>
      </c>
      <c r="D54" s="16">
        <f>IF(A54="","",$B$6)</f>
        <v/>
      </c>
      <c r="E54" s="16">
        <f>IF(A54="","",B54+C54+D54)</f>
        <v/>
      </c>
    </row>
    <row r="55">
      <c r="A55" s="15">
        <f>IF(43&gt;$B$5,"",43)</f>
        <v/>
      </c>
      <c r="B55" s="16">
        <f>IF(A55="","",E54)</f>
        <v/>
      </c>
      <c r="C55" s="16">
        <f>IF(A55="","",B55*$B$4)</f>
        <v/>
      </c>
      <c r="D55" s="16">
        <f>IF(A55="","",$B$6)</f>
        <v/>
      </c>
      <c r="E55" s="16">
        <f>IF(A55="","",B55+C55+D55)</f>
        <v/>
      </c>
    </row>
    <row r="56">
      <c r="A56" s="15">
        <f>IF(44&gt;$B$5,"",44)</f>
        <v/>
      </c>
      <c r="B56" s="16">
        <f>IF(A56="","",E55)</f>
        <v/>
      </c>
      <c r="C56" s="16">
        <f>IF(A56="","",B56*$B$4)</f>
        <v/>
      </c>
      <c r="D56" s="16">
        <f>IF(A56="","",$B$6)</f>
        <v/>
      </c>
      <c r="E56" s="16">
        <f>IF(A56="","",B56+C56+D56)</f>
        <v/>
      </c>
    </row>
    <row r="57">
      <c r="A57" s="15">
        <f>IF(45&gt;$B$5,"",45)</f>
        <v/>
      </c>
      <c r="B57" s="16">
        <f>IF(A57="","",E56)</f>
        <v/>
      </c>
      <c r="C57" s="16">
        <f>IF(A57="","",B57*$B$4)</f>
        <v/>
      </c>
      <c r="D57" s="16">
        <f>IF(A57="","",$B$6)</f>
        <v/>
      </c>
      <c r="E57" s="16">
        <f>IF(A57="","",B57+C57+D57)</f>
        <v/>
      </c>
    </row>
    <row r="58">
      <c r="A58" s="15">
        <f>IF(46&gt;$B$5,"",46)</f>
        <v/>
      </c>
      <c r="B58" s="16">
        <f>IF(A58="","",E57)</f>
        <v/>
      </c>
      <c r="C58" s="16">
        <f>IF(A58="","",B58*$B$4)</f>
        <v/>
      </c>
      <c r="D58" s="16">
        <f>IF(A58="","",$B$6)</f>
        <v/>
      </c>
      <c r="E58" s="16">
        <f>IF(A58="","",B58+C58+D58)</f>
        <v/>
      </c>
    </row>
    <row r="59">
      <c r="A59" s="15">
        <f>IF(47&gt;$B$5,"",47)</f>
        <v/>
      </c>
      <c r="B59" s="16">
        <f>IF(A59="","",E58)</f>
        <v/>
      </c>
      <c r="C59" s="16">
        <f>IF(A59="","",B59*$B$4)</f>
        <v/>
      </c>
      <c r="D59" s="16">
        <f>IF(A59="","",$B$6)</f>
        <v/>
      </c>
      <c r="E59" s="16">
        <f>IF(A59="","",B59+C59+D59)</f>
        <v/>
      </c>
    </row>
    <row r="60">
      <c r="A60" s="15">
        <f>IF(48&gt;$B$5,"",48)</f>
        <v/>
      </c>
      <c r="B60" s="16">
        <f>IF(A60="","",E59)</f>
        <v/>
      </c>
      <c r="C60" s="16">
        <f>IF(A60="","",B60*$B$4)</f>
        <v/>
      </c>
      <c r="D60" s="16">
        <f>IF(A60="","",$B$6)</f>
        <v/>
      </c>
      <c r="E60" s="16">
        <f>IF(A60="","",B60+C60+D60)</f>
        <v/>
      </c>
    </row>
    <row r="61">
      <c r="A61" s="15">
        <f>IF(49&gt;$B$5,"",49)</f>
        <v/>
      </c>
      <c r="B61" s="16">
        <f>IF(A61="","",E60)</f>
        <v/>
      </c>
      <c r="C61" s="16">
        <f>IF(A61="","",B61*$B$4)</f>
        <v/>
      </c>
      <c r="D61" s="16">
        <f>IF(A61="","",$B$6)</f>
        <v/>
      </c>
      <c r="E61" s="16">
        <f>IF(A61="","",B61+C61+D61)</f>
        <v/>
      </c>
    </row>
    <row r="62">
      <c r="A62" s="15">
        <f>IF(50&gt;$B$5,"",50)</f>
        <v/>
      </c>
      <c r="B62" s="16">
        <f>IF(A62="","",E61)</f>
        <v/>
      </c>
      <c r="C62" s="16">
        <f>IF(A62="","",B62*$B$4)</f>
        <v/>
      </c>
      <c r="D62" s="16">
        <f>IF(A62="","",$B$6)</f>
        <v/>
      </c>
      <c r="E62" s="16">
        <f>IF(A62="","",B62+C62+D62)</f>
        <v/>
      </c>
    </row>
    <row r="63">
      <c r="A63" s="15">
        <f>IF(51&gt;$B$5,"",51)</f>
        <v/>
      </c>
      <c r="B63" s="16">
        <f>IF(A63="","",E62)</f>
        <v/>
      </c>
      <c r="C63" s="16">
        <f>IF(A63="","",B63*$B$4)</f>
        <v/>
      </c>
      <c r="D63" s="16">
        <f>IF(A63="","",$B$6)</f>
        <v/>
      </c>
      <c r="E63" s="16">
        <f>IF(A63="","",B63+C63+D63)</f>
        <v/>
      </c>
    </row>
    <row r="64">
      <c r="A64" s="15">
        <f>IF(52&gt;$B$5,"",52)</f>
        <v/>
      </c>
      <c r="B64" s="16">
        <f>IF(A64="","",E63)</f>
        <v/>
      </c>
      <c r="C64" s="16">
        <f>IF(A64="","",B64*$B$4)</f>
        <v/>
      </c>
      <c r="D64" s="16">
        <f>IF(A64="","",$B$6)</f>
        <v/>
      </c>
      <c r="E64" s="16">
        <f>IF(A64="","",B64+C64+D64)</f>
        <v/>
      </c>
    </row>
    <row r="65">
      <c r="A65" s="15">
        <f>IF(53&gt;$B$5,"",53)</f>
        <v/>
      </c>
      <c r="B65" s="16">
        <f>IF(A65="","",E64)</f>
        <v/>
      </c>
      <c r="C65" s="16">
        <f>IF(A65="","",B65*$B$4)</f>
        <v/>
      </c>
      <c r="D65" s="16">
        <f>IF(A65="","",$B$6)</f>
        <v/>
      </c>
      <c r="E65" s="16">
        <f>IF(A65="","",B65+C65+D65)</f>
        <v/>
      </c>
    </row>
    <row r="66">
      <c r="A66" s="15">
        <f>IF(54&gt;$B$5,"",54)</f>
        <v/>
      </c>
      <c r="B66" s="16">
        <f>IF(A66="","",E65)</f>
        <v/>
      </c>
      <c r="C66" s="16">
        <f>IF(A66="","",B66*$B$4)</f>
        <v/>
      </c>
      <c r="D66" s="16">
        <f>IF(A66="","",$B$6)</f>
        <v/>
      </c>
      <c r="E66" s="16">
        <f>IF(A66="","",B66+C66+D66)</f>
        <v/>
      </c>
    </row>
    <row r="67">
      <c r="A67" s="15">
        <f>IF(55&gt;$B$5,"",55)</f>
        <v/>
      </c>
      <c r="B67" s="16">
        <f>IF(A67="","",E66)</f>
        <v/>
      </c>
      <c r="C67" s="16">
        <f>IF(A67="","",B67*$B$4)</f>
        <v/>
      </c>
      <c r="D67" s="16">
        <f>IF(A67="","",$B$6)</f>
        <v/>
      </c>
      <c r="E67" s="16">
        <f>IF(A67="","",B67+C67+D67)</f>
        <v/>
      </c>
    </row>
    <row r="68">
      <c r="A68" s="15">
        <f>IF(56&gt;$B$5,"",56)</f>
        <v/>
      </c>
      <c r="B68" s="16">
        <f>IF(A68="","",E67)</f>
        <v/>
      </c>
      <c r="C68" s="16">
        <f>IF(A68="","",B68*$B$4)</f>
        <v/>
      </c>
      <c r="D68" s="16">
        <f>IF(A68="","",$B$6)</f>
        <v/>
      </c>
      <c r="E68" s="16">
        <f>IF(A68="","",B68+C68+D68)</f>
        <v/>
      </c>
    </row>
    <row r="69">
      <c r="A69" s="15">
        <f>IF(57&gt;$B$5,"",57)</f>
        <v/>
      </c>
      <c r="B69" s="16">
        <f>IF(A69="","",E68)</f>
        <v/>
      </c>
      <c r="C69" s="16">
        <f>IF(A69="","",B69*$B$4)</f>
        <v/>
      </c>
      <c r="D69" s="16">
        <f>IF(A69="","",$B$6)</f>
        <v/>
      </c>
      <c r="E69" s="16">
        <f>IF(A69="","",B69+C69+D69)</f>
        <v/>
      </c>
    </row>
    <row r="70">
      <c r="A70" s="15">
        <f>IF(58&gt;$B$5,"",58)</f>
        <v/>
      </c>
      <c r="B70" s="16">
        <f>IF(A70="","",E69)</f>
        <v/>
      </c>
      <c r="C70" s="16">
        <f>IF(A70="","",B70*$B$4)</f>
        <v/>
      </c>
      <c r="D70" s="16">
        <f>IF(A70="","",$B$6)</f>
        <v/>
      </c>
      <c r="E70" s="16">
        <f>IF(A70="","",B70+C70+D70)</f>
        <v/>
      </c>
    </row>
    <row r="71">
      <c r="A71" s="15">
        <f>IF(59&gt;$B$5,"",59)</f>
        <v/>
      </c>
      <c r="B71" s="16">
        <f>IF(A71="","",E70)</f>
        <v/>
      </c>
      <c r="C71" s="16">
        <f>IF(A71="","",B71*$B$4)</f>
        <v/>
      </c>
      <c r="D71" s="16">
        <f>IF(A71="","",$B$6)</f>
        <v/>
      </c>
      <c r="E71" s="16">
        <f>IF(A71="","",B71+C71+D71)</f>
        <v/>
      </c>
    </row>
    <row r="72">
      <c r="A72" s="15">
        <f>IF(60&gt;$B$5,"",60)</f>
        <v/>
      </c>
      <c r="B72" s="16">
        <f>IF(A72="","",E71)</f>
        <v/>
      </c>
      <c r="C72" s="16">
        <f>IF(A72="","",B72*$B$4)</f>
        <v/>
      </c>
      <c r="D72" s="16">
        <f>IF(A72="","",$B$6)</f>
        <v/>
      </c>
      <c r="E72" s="16">
        <f>IF(A72="","",B72+C72+D72)</f>
        <v/>
      </c>
    </row>
    <row r="73">
      <c r="A73" s="15">
        <f>IF(61&gt;$B$5,"",61)</f>
        <v/>
      </c>
      <c r="B73" s="16">
        <f>IF(A73="","",E72)</f>
        <v/>
      </c>
      <c r="C73" s="16">
        <f>IF(A73="","",B73*$B$4)</f>
        <v/>
      </c>
      <c r="D73" s="16">
        <f>IF(A73="","",$B$6)</f>
        <v/>
      </c>
      <c r="E73" s="16">
        <f>IF(A73="","",B73+C73+D73)</f>
        <v/>
      </c>
    </row>
    <row r="74">
      <c r="A74" s="15">
        <f>IF(62&gt;$B$5,"",62)</f>
        <v/>
      </c>
      <c r="B74" s="16">
        <f>IF(A74="","",E73)</f>
        <v/>
      </c>
      <c r="C74" s="16">
        <f>IF(A74="","",B74*$B$4)</f>
        <v/>
      </c>
      <c r="D74" s="16">
        <f>IF(A74="","",$B$6)</f>
        <v/>
      </c>
      <c r="E74" s="16">
        <f>IF(A74="","",B74+C74+D74)</f>
        <v/>
      </c>
    </row>
    <row r="75">
      <c r="A75" s="15">
        <f>IF(63&gt;$B$5,"",63)</f>
        <v/>
      </c>
      <c r="B75" s="16">
        <f>IF(A75="","",E74)</f>
        <v/>
      </c>
      <c r="C75" s="16">
        <f>IF(A75="","",B75*$B$4)</f>
        <v/>
      </c>
      <c r="D75" s="16">
        <f>IF(A75="","",$B$6)</f>
        <v/>
      </c>
      <c r="E75" s="16">
        <f>IF(A75="","",B75+C75+D75)</f>
        <v/>
      </c>
    </row>
    <row r="76">
      <c r="A76" s="15">
        <f>IF(64&gt;$B$5,"",64)</f>
        <v/>
      </c>
      <c r="B76" s="16">
        <f>IF(A76="","",E75)</f>
        <v/>
      </c>
      <c r="C76" s="16">
        <f>IF(A76="","",B76*$B$4)</f>
        <v/>
      </c>
      <c r="D76" s="16">
        <f>IF(A76="","",$B$6)</f>
        <v/>
      </c>
      <c r="E76" s="16">
        <f>IF(A76="","",B76+C76+D76)</f>
        <v/>
      </c>
    </row>
    <row r="77">
      <c r="A77" s="15">
        <f>IF(65&gt;$B$5,"",65)</f>
        <v/>
      </c>
      <c r="B77" s="16">
        <f>IF(A77="","",E76)</f>
        <v/>
      </c>
      <c r="C77" s="16">
        <f>IF(A77="","",B77*$B$4)</f>
        <v/>
      </c>
      <c r="D77" s="16">
        <f>IF(A77="","",$B$6)</f>
        <v/>
      </c>
      <c r="E77" s="16">
        <f>IF(A77="","",B77+C77+D77)</f>
        <v/>
      </c>
    </row>
    <row r="78">
      <c r="A78" s="15">
        <f>IF(66&gt;$B$5,"",66)</f>
        <v/>
      </c>
      <c r="B78" s="16">
        <f>IF(A78="","",E77)</f>
        <v/>
      </c>
      <c r="C78" s="16">
        <f>IF(A78="","",B78*$B$4)</f>
        <v/>
      </c>
      <c r="D78" s="16">
        <f>IF(A78="","",$B$6)</f>
        <v/>
      </c>
      <c r="E78" s="16">
        <f>IF(A78="","",B78+C78+D78)</f>
        <v/>
      </c>
    </row>
    <row r="79">
      <c r="A79" s="15">
        <f>IF(67&gt;$B$5,"",67)</f>
        <v/>
      </c>
      <c r="B79" s="16">
        <f>IF(A79="","",E78)</f>
        <v/>
      </c>
      <c r="C79" s="16">
        <f>IF(A79="","",B79*$B$4)</f>
        <v/>
      </c>
      <c r="D79" s="16">
        <f>IF(A79="","",$B$6)</f>
        <v/>
      </c>
      <c r="E79" s="16">
        <f>IF(A79="","",B79+C79+D79)</f>
        <v/>
      </c>
    </row>
    <row r="80">
      <c r="A80" s="15">
        <f>IF(68&gt;$B$5,"",68)</f>
        <v/>
      </c>
      <c r="B80" s="16">
        <f>IF(A80="","",E79)</f>
        <v/>
      </c>
      <c r="C80" s="16">
        <f>IF(A80="","",B80*$B$4)</f>
        <v/>
      </c>
      <c r="D80" s="16">
        <f>IF(A80="","",$B$6)</f>
        <v/>
      </c>
      <c r="E80" s="16">
        <f>IF(A80="","",B80+C80+D80)</f>
        <v/>
      </c>
    </row>
    <row r="81">
      <c r="A81" s="15">
        <f>IF(69&gt;$B$5,"",69)</f>
        <v/>
      </c>
      <c r="B81" s="16">
        <f>IF(A81="","",E80)</f>
        <v/>
      </c>
      <c r="C81" s="16">
        <f>IF(A81="","",B81*$B$4)</f>
        <v/>
      </c>
      <c r="D81" s="16">
        <f>IF(A81="","",$B$6)</f>
        <v/>
      </c>
      <c r="E81" s="16">
        <f>IF(A81="","",B81+C81+D81)</f>
        <v/>
      </c>
    </row>
    <row r="82">
      <c r="A82" s="15">
        <f>IF(70&gt;$B$5,"",70)</f>
        <v/>
      </c>
      <c r="B82" s="16">
        <f>IF(A82="","",E81)</f>
        <v/>
      </c>
      <c r="C82" s="16">
        <f>IF(A82="","",B82*$B$4)</f>
        <v/>
      </c>
      <c r="D82" s="16">
        <f>IF(A82="","",$B$6)</f>
        <v/>
      </c>
      <c r="E82" s="16">
        <f>IF(A82="","",B82+C82+D82)</f>
        <v/>
      </c>
    </row>
    <row r="83">
      <c r="A83" s="15">
        <f>IF(71&gt;$B$5,"",71)</f>
        <v/>
      </c>
      <c r="B83" s="16">
        <f>IF(A83="","",E82)</f>
        <v/>
      </c>
      <c r="C83" s="16">
        <f>IF(A83="","",B83*$B$4)</f>
        <v/>
      </c>
      <c r="D83" s="16">
        <f>IF(A83="","",$B$6)</f>
        <v/>
      </c>
      <c r="E83" s="16">
        <f>IF(A83="","",B83+C83+D83)</f>
        <v/>
      </c>
    </row>
    <row r="84">
      <c r="A84" s="15">
        <f>IF(72&gt;$B$5,"",72)</f>
        <v/>
      </c>
      <c r="B84" s="16">
        <f>IF(A84="","",E83)</f>
        <v/>
      </c>
      <c r="C84" s="16">
        <f>IF(A84="","",B84*$B$4)</f>
        <v/>
      </c>
      <c r="D84" s="16">
        <f>IF(A84="","",$B$6)</f>
        <v/>
      </c>
      <c r="E84" s="16">
        <f>IF(A84="","",B84+C84+D84)</f>
        <v/>
      </c>
    </row>
    <row r="85">
      <c r="A85" s="15">
        <f>IF(73&gt;$B$5,"",73)</f>
        <v/>
      </c>
      <c r="B85" s="16">
        <f>IF(A85="","",E84)</f>
        <v/>
      </c>
      <c r="C85" s="16">
        <f>IF(A85="","",B85*$B$4)</f>
        <v/>
      </c>
      <c r="D85" s="16">
        <f>IF(A85="","",$B$6)</f>
        <v/>
      </c>
      <c r="E85" s="16">
        <f>IF(A85="","",B85+C85+D85)</f>
        <v/>
      </c>
    </row>
    <row r="86">
      <c r="A86" s="15">
        <f>IF(74&gt;$B$5,"",74)</f>
        <v/>
      </c>
      <c r="B86" s="16">
        <f>IF(A86="","",E85)</f>
        <v/>
      </c>
      <c r="C86" s="16">
        <f>IF(A86="","",B86*$B$4)</f>
        <v/>
      </c>
      <c r="D86" s="16">
        <f>IF(A86="","",$B$6)</f>
        <v/>
      </c>
      <c r="E86" s="16">
        <f>IF(A86="","",B86+C86+D86)</f>
        <v/>
      </c>
    </row>
    <row r="87">
      <c r="A87" s="15">
        <f>IF(75&gt;$B$5,"",75)</f>
        <v/>
      </c>
      <c r="B87" s="16">
        <f>IF(A87="","",E86)</f>
        <v/>
      </c>
      <c r="C87" s="16">
        <f>IF(A87="","",B87*$B$4)</f>
        <v/>
      </c>
      <c r="D87" s="16">
        <f>IF(A87="","",$B$6)</f>
        <v/>
      </c>
      <c r="E87" s="16">
        <f>IF(A87="","",B87+C87+D87)</f>
        <v/>
      </c>
    </row>
    <row r="88">
      <c r="A88" s="15">
        <f>IF(76&gt;$B$5,"",76)</f>
        <v/>
      </c>
      <c r="B88" s="16">
        <f>IF(A88="","",E87)</f>
        <v/>
      </c>
      <c r="C88" s="16">
        <f>IF(A88="","",B88*$B$4)</f>
        <v/>
      </c>
      <c r="D88" s="16">
        <f>IF(A88="","",$B$6)</f>
        <v/>
      </c>
      <c r="E88" s="16">
        <f>IF(A88="","",B88+C88+D88)</f>
        <v/>
      </c>
    </row>
    <row r="89">
      <c r="A89" s="15">
        <f>IF(77&gt;$B$5,"",77)</f>
        <v/>
      </c>
      <c r="B89" s="16">
        <f>IF(A89="","",E88)</f>
        <v/>
      </c>
      <c r="C89" s="16">
        <f>IF(A89="","",B89*$B$4)</f>
        <v/>
      </c>
      <c r="D89" s="16">
        <f>IF(A89="","",$B$6)</f>
        <v/>
      </c>
      <c r="E89" s="16">
        <f>IF(A89="","",B89+C89+D89)</f>
        <v/>
      </c>
    </row>
    <row r="90">
      <c r="A90" s="15">
        <f>IF(78&gt;$B$5,"",78)</f>
        <v/>
      </c>
      <c r="B90" s="16">
        <f>IF(A90="","",E89)</f>
        <v/>
      </c>
      <c r="C90" s="16">
        <f>IF(A90="","",B90*$B$4)</f>
        <v/>
      </c>
      <c r="D90" s="16">
        <f>IF(A90="","",$B$6)</f>
        <v/>
      </c>
      <c r="E90" s="16">
        <f>IF(A90="","",B90+C90+D90)</f>
        <v/>
      </c>
    </row>
    <row r="91">
      <c r="A91" s="15">
        <f>IF(79&gt;$B$5,"",79)</f>
        <v/>
      </c>
      <c r="B91" s="16">
        <f>IF(A91="","",E90)</f>
        <v/>
      </c>
      <c r="C91" s="16">
        <f>IF(A91="","",B91*$B$4)</f>
        <v/>
      </c>
      <c r="D91" s="16">
        <f>IF(A91="","",$B$6)</f>
        <v/>
      </c>
      <c r="E91" s="16">
        <f>IF(A91="","",B91+C91+D91)</f>
        <v/>
      </c>
    </row>
    <row r="92">
      <c r="A92" s="15">
        <f>IF(80&gt;$B$5,"",80)</f>
        <v/>
      </c>
      <c r="B92" s="16">
        <f>IF(A92="","",E91)</f>
        <v/>
      </c>
      <c r="C92" s="16">
        <f>IF(A92="","",B92*$B$4)</f>
        <v/>
      </c>
      <c r="D92" s="16">
        <f>IF(A92="","",$B$6)</f>
        <v/>
      </c>
      <c r="E92" s="16">
        <f>IF(A92="","",B92+C92+D92)</f>
        <v/>
      </c>
    </row>
    <row r="93">
      <c r="A93" s="15">
        <f>IF(81&gt;$B$5,"",81)</f>
        <v/>
      </c>
      <c r="B93" s="16">
        <f>IF(A93="","",E92)</f>
        <v/>
      </c>
      <c r="C93" s="16">
        <f>IF(A93="","",B93*$B$4)</f>
        <v/>
      </c>
      <c r="D93" s="16">
        <f>IF(A93="","",$B$6)</f>
        <v/>
      </c>
      <c r="E93" s="16">
        <f>IF(A93="","",B93+C93+D93)</f>
        <v/>
      </c>
    </row>
    <row r="94">
      <c r="A94" s="15">
        <f>IF(82&gt;$B$5,"",82)</f>
        <v/>
      </c>
      <c r="B94" s="16">
        <f>IF(A94="","",E93)</f>
        <v/>
      </c>
      <c r="C94" s="16">
        <f>IF(A94="","",B94*$B$4)</f>
        <v/>
      </c>
      <c r="D94" s="16">
        <f>IF(A94="","",$B$6)</f>
        <v/>
      </c>
      <c r="E94" s="16">
        <f>IF(A94="","",B94+C94+D94)</f>
        <v/>
      </c>
    </row>
    <row r="95">
      <c r="A95" s="15">
        <f>IF(83&gt;$B$5,"",83)</f>
        <v/>
      </c>
      <c r="B95" s="16">
        <f>IF(A95="","",E94)</f>
        <v/>
      </c>
      <c r="C95" s="16">
        <f>IF(A95="","",B95*$B$4)</f>
        <v/>
      </c>
      <c r="D95" s="16">
        <f>IF(A95="","",$B$6)</f>
        <v/>
      </c>
      <c r="E95" s="16">
        <f>IF(A95="","",B95+C95+D95)</f>
        <v/>
      </c>
    </row>
    <row r="96">
      <c r="A96" s="15">
        <f>IF(84&gt;$B$5,"",84)</f>
        <v/>
      </c>
      <c r="B96" s="16">
        <f>IF(A96="","",E95)</f>
        <v/>
      </c>
      <c r="C96" s="16">
        <f>IF(A96="","",B96*$B$4)</f>
        <v/>
      </c>
      <c r="D96" s="16">
        <f>IF(A96="","",$B$6)</f>
        <v/>
      </c>
      <c r="E96" s="16">
        <f>IF(A96="","",B96+C96+D96)</f>
        <v/>
      </c>
    </row>
    <row r="97">
      <c r="A97" s="15">
        <f>IF(85&gt;$B$5,"",85)</f>
        <v/>
      </c>
      <c r="B97" s="16">
        <f>IF(A97="","",E96)</f>
        <v/>
      </c>
      <c r="C97" s="16">
        <f>IF(A97="","",B97*$B$4)</f>
        <v/>
      </c>
      <c r="D97" s="16">
        <f>IF(A97="","",$B$6)</f>
        <v/>
      </c>
      <c r="E97" s="16">
        <f>IF(A97="","",B97+C97+D97)</f>
        <v/>
      </c>
    </row>
    <row r="98">
      <c r="A98" s="15">
        <f>IF(86&gt;$B$5,"",86)</f>
        <v/>
      </c>
      <c r="B98" s="16">
        <f>IF(A98="","",E97)</f>
        <v/>
      </c>
      <c r="C98" s="16">
        <f>IF(A98="","",B98*$B$4)</f>
        <v/>
      </c>
      <c r="D98" s="16">
        <f>IF(A98="","",$B$6)</f>
        <v/>
      </c>
      <c r="E98" s="16">
        <f>IF(A98="","",B98+C98+D98)</f>
        <v/>
      </c>
    </row>
    <row r="99">
      <c r="A99" s="15">
        <f>IF(87&gt;$B$5,"",87)</f>
        <v/>
      </c>
      <c r="B99" s="16">
        <f>IF(A99="","",E98)</f>
        <v/>
      </c>
      <c r="C99" s="16">
        <f>IF(A99="","",B99*$B$4)</f>
        <v/>
      </c>
      <c r="D99" s="16">
        <f>IF(A99="","",$B$6)</f>
        <v/>
      </c>
      <c r="E99" s="16">
        <f>IF(A99="","",B99+C99+D99)</f>
        <v/>
      </c>
    </row>
    <row r="100">
      <c r="A100" s="15">
        <f>IF(88&gt;$B$5,"",88)</f>
        <v/>
      </c>
      <c r="B100" s="16">
        <f>IF(A100="","",E99)</f>
        <v/>
      </c>
      <c r="C100" s="16">
        <f>IF(A100="","",B100*$B$4)</f>
        <v/>
      </c>
      <c r="D100" s="16">
        <f>IF(A100="","",$B$6)</f>
        <v/>
      </c>
      <c r="E100" s="16">
        <f>IF(A100="","",B100+C100+D100)</f>
        <v/>
      </c>
    </row>
    <row r="101">
      <c r="A101" s="15">
        <f>IF(89&gt;$B$5,"",89)</f>
        <v/>
      </c>
      <c r="B101" s="16">
        <f>IF(A101="","",E100)</f>
        <v/>
      </c>
      <c r="C101" s="16">
        <f>IF(A101="","",B101*$B$4)</f>
        <v/>
      </c>
      <c r="D101" s="16">
        <f>IF(A101="","",$B$6)</f>
        <v/>
      </c>
      <c r="E101" s="16">
        <f>IF(A101="","",B101+C101+D101)</f>
        <v/>
      </c>
    </row>
    <row r="102">
      <c r="A102" s="15">
        <f>IF(90&gt;$B$5,"",90)</f>
        <v/>
      </c>
      <c r="B102" s="16">
        <f>IF(A102="","",E101)</f>
        <v/>
      </c>
      <c r="C102" s="16">
        <f>IF(A102="","",B102*$B$4)</f>
        <v/>
      </c>
      <c r="D102" s="16">
        <f>IF(A102="","",$B$6)</f>
        <v/>
      </c>
      <c r="E102" s="16">
        <f>IF(A102="","",B102+C102+D102)</f>
        <v/>
      </c>
    </row>
    <row r="103">
      <c r="A103" s="15">
        <f>IF(91&gt;$B$5,"",91)</f>
        <v/>
      </c>
      <c r="B103" s="16">
        <f>IF(A103="","",E102)</f>
        <v/>
      </c>
      <c r="C103" s="16">
        <f>IF(A103="","",B103*$B$4)</f>
        <v/>
      </c>
      <c r="D103" s="16">
        <f>IF(A103="","",$B$6)</f>
        <v/>
      </c>
      <c r="E103" s="16">
        <f>IF(A103="","",B103+C103+D103)</f>
        <v/>
      </c>
    </row>
    <row r="104">
      <c r="A104" s="15">
        <f>IF(92&gt;$B$5,"",92)</f>
        <v/>
      </c>
      <c r="B104" s="16">
        <f>IF(A104="","",E103)</f>
        <v/>
      </c>
      <c r="C104" s="16">
        <f>IF(A104="","",B104*$B$4)</f>
        <v/>
      </c>
      <c r="D104" s="16">
        <f>IF(A104="","",$B$6)</f>
        <v/>
      </c>
      <c r="E104" s="16">
        <f>IF(A104="","",B104+C104+D104)</f>
        <v/>
      </c>
    </row>
    <row r="105">
      <c r="A105" s="15">
        <f>IF(93&gt;$B$5,"",93)</f>
        <v/>
      </c>
      <c r="B105" s="16">
        <f>IF(A105="","",E104)</f>
        <v/>
      </c>
      <c r="C105" s="16">
        <f>IF(A105="","",B105*$B$4)</f>
        <v/>
      </c>
      <c r="D105" s="16">
        <f>IF(A105="","",$B$6)</f>
        <v/>
      </c>
      <c r="E105" s="16">
        <f>IF(A105="","",B105+C105+D105)</f>
        <v/>
      </c>
    </row>
    <row r="106">
      <c r="A106" s="15">
        <f>IF(94&gt;$B$5,"",94)</f>
        <v/>
      </c>
      <c r="B106" s="16">
        <f>IF(A106="","",E105)</f>
        <v/>
      </c>
      <c r="C106" s="16">
        <f>IF(A106="","",B106*$B$4)</f>
        <v/>
      </c>
      <c r="D106" s="16">
        <f>IF(A106="","",$B$6)</f>
        <v/>
      </c>
      <c r="E106" s="16">
        <f>IF(A106="","",B106+C106+D106)</f>
        <v/>
      </c>
    </row>
    <row r="107">
      <c r="A107" s="15">
        <f>IF(95&gt;$B$5,"",95)</f>
        <v/>
      </c>
      <c r="B107" s="16">
        <f>IF(A107="","",E106)</f>
        <v/>
      </c>
      <c r="C107" s="16">
        <f>IF(A107="","",B107*$B$4)</f>
        <v/>
      </c>
      <c r="D107" s="16">
        <f>IF(A107="","",$B$6)</f>
        <v/>
      </c>
      <c r="E107" s="16">
        <f>IF(A107="","",B107+C107+D107)</f>
        <v/>
      </c>
    </row>
    <row r="108">
      <c r="A108" s="15">
        <f>IF(96&gt;$B$5,"",96)</f>
        <v/>
      </c>
      <c r="B108" s="16">
        <f>IF(A108="","",E107)</f>
        <v/>
      </c>
      <c r="C108" s="16">
        <f>IF(A108="","",B108*$B$4)</f>
        <v/>
      </c>
      <c r="D108" s="16">
        <f>IF(A108="","",$B$6)</f>
        <v/>
      </c>
      <c r="E108" s="16">
        <f>IF(A108="","",B108+C108+D108)</f>
        <v/>
      </c>
    </row>
    <row r="109">
      <c r="A109" s="15">
        <f>IF(97&gt;$B$5,"",97)</f>
        <v/>
      </c>
      <c r="B109" s="16">
        <f>IF(A109="","",E108)</f>
        <v/>
      </c>
      <c r="C109" s="16">
        <f>IF(A109="","",B109*$B$4)</f>
        <v/>
      </c>
      <c r="D109" s="16">
        <f>IF(A109="","",$B$6)</f>
        <v/>
      </c>
      <c r="E109" s="16">
        <f>IF(A109="","",B109+C109+D109)</f>
        <v/>
      </c>
    </row>
    <row r="110">
      <c r="A110" s="15">
        <f>IF(98&gt;$B$5,"",98)</f>
        <v/>
      </c>
      <c r="B110" s="16">
        <f>IF(A110="","",E109)</f>
        <v/>
      </c>
      <c r="C110" s="16">
        <f>IF(A110="","",B110*$B$4)</f>
        <v/>
      </c>
      <c r="D110" s="16">
        <f>IF(A110="","",$B$6)</f>
        <v/>
      </c>
      <c r="E110" s="16">
        <f>IF(A110="","",B110+C110+D110)</f>
        <v/>
      </c>
    </row>
    <row r="111">
      <c r="A111" s="15">
        <f>IF(99&gt;$B$5,"",99)</f>
        <v/>
      </c>
      <c r="B111" s="16">
        <f>IF(A111="","",E110)</f>
        <v/>
      </c>
      <c r="C111" s="16">
        <f>IF(A111="","",B111*$B$4)</f>
        <v/>
      </c>
      <c r="D111" s="16">
        <f>IF(A111="","",$B$6)</f>
        <v/>
      </c>
      <c r="E111" s="16">
        <f>IF(A111="","",B111+C111+D111)</f>
        <v/>
      </c>
    </row>
    <row r="112">
      <c r="A112" s="15">
        <f>IF(100&gt;$B$5,"",100)</f>
        <v/>
      </c>
      <c r="B112" s="16">
        <f>IF(A112="","",E111)</f>
        <v/>
      </c>
      <c r="C112" s="16">
        <f>IF(A112="","",B112*$B$4)</f>
        <v/>
      </c>
      <c r="D112" s="16">
        <f>IF(A112="","",$B$6)</f>
        <v/>
      </c>
      <c r="E112" s="16">
        <f>IF(A112="","",B112+C112+D112)</f>
        <v/>
      </c>
    </row>
    <row r="113">
      <c r="A113" s="15">
        <f>IF(101&gt;$B$5,"",101)</f>
        <v/>
      </c>
      <c r="B113" s="16">
        <f>IF(A113="","",E112)</f>
        <v/>
      </c>
      <c r="C113" s="16">
        <f>IF(A113="","",B113*$B$4)</f>
        <v/>
      </c>
      <c r="D113" s="16">
        <f>IF(A113="","",$B$6)</f>
        <v/>
      </c>
      <c r="E113" s="16">
        <f>IF(A113="","",B113+C113+D113)</f>
        <v/>
      </c>
    </row>
    <row r="114">
      <c r="A114" s="15">
        <f>IF(102&gt;$B$5,"",102)</f>
        <v/>
      </c>
      <c r="B114" s="16">
        <f>IF(A114="","",E113)</f>
        <v/>
      </c>
      <c r="C114" s="16">
        <f>IF(A114="","",B114*$B$4)</f>
        <v/>
      </c>
      <c r="D114" s="16">
        <f>IF(A114="","",$B$6)</f>
        <v/>
      </c>
      <c r="E114" s="16">
        <f>IF(A114="","",B114+C114+D114)</f>
        <v/>
      </c>
    </row>
    <row r="115">
      <c r="A115" s="15">
        <f>IF(103&gt;$B$5,"",103)</f>
        <v/>
      </c>
      <c r="B115" s="16">
        <f>IF(A115="","",E114)</f>
        <v/>
      </c>
      <c r="C115" s="16">
        <f>IF(A115="","",B115*$B$4)</f>
        <v/>
      </c>
      <c r="D115" s="16">
        <f>IF(A115="","",$B$6)</f>
        <v/>
      </c>
      <c r="E115" s="16">
        <f>IF(A115="","",B115+C115+D115)</f>
        <v/>
      </c>
    </row>
    <row r="116">
      <c r="A116" s="15">
        <f>IF(104&gt;$B$5,"",104)</f>
        <v/>
      </c>
      <c r="B116" s="16">
        <f>IF(A116="","",E115)</f>
        <v/>
      </c>
      <c r="C116" s="16">
        <f>IF(A116="","",B116*$B$4)</f>
        <v/>
      </c>
      <c r="D116" s="16">
        <f>IF(A116="","",$B$6)</f>
        <v/>
      </c>
      <c r="E116" s="16">
        <f>IF(A116="","",B116+C116+D116)</f>
        <v/>
      </c>
    </row>
    <row r="117">
      <c r="A117" s="15">
        <f>IF(105&gt;$B$5,"",105)</f>
        <v/>
      </c>
      <c r="B117" s="16">
        <f>IF(A117="","",E116)</f>
        <v/>
      </c>
      <c r="C117" s="16">
        <f>IF(A117="","",B117*$B$4)</f>
        <v/>
      </c>
      <c r="D117" s="16">
        <f>IF(A117="","",$B$6)</f>
        <v/>
      </c>
      <c r="E117" s="16">
        <f>IF(A117="","",B117+C117+D117)</f>
        <v/>
      </c>
    </row>
    <row r="118">
      <c r="A118" s="15">
        <f>IF(106&gt;$B$5,"",106)</f>
        <v/>
      </c>
      <c r="B118" s="16">
        <f>IF(A118="","",E117)</f>
        <v/>
      </c>
      <c r="C118" s="16">
        <f>IF(A118="","",B118*$B$4)</f>
        <v/>
      </c>
      <c r="D118" s="16">
        <f>IF(A118="","",$B$6)</f>
        <v/>
      </c>
      <c r="E118" s="16">
        <f>IF(A118="","",B118+C118+D118)</f>
        <v/>
      </c>
    </row>
    <row r="119">
      <c r="A119" s="15">
        <f>IF(107&gt;$B$5,"",107)</f>
        <v/>
      </c>
      <c r="B119" s="16">
        <f>IF(A119="","",E118)</f>
        <v/>
      </c>
      <c r="C119" s="16">
        <f>IF(A119="","",B119*$B$4)</f>
        <v/>
      </c>
      <c r="D119" s="16">
        <f>IF(A119="","",$B$6)</f>
        <v/>
      </c>
      <c r="E119" s="16">
        <f>IF(A119="","",B119+C119+D119)</f>
        <v/>
      </c>
    </row>
    <row r="120">
      <c r="A120" s="15">
        <f>IF(108&gt;$B$5,"",108)</f>
        <v/>
      </c>
      <c r="B120" s="16">
        <f>IF(A120="","",E119)</f>
        <v/>
      </c>
      <c r="C120" s="16">
        <f>IF(A120="","",B120*$B$4)</f>
        <v/>
      </c>
      <c r="D120" s="16">
        <f>IF(A120="","",$B$6)</f>
        <v/>
      </c>
      <c r="E120" s="16">
        <f>IF(A120="","",B120+C120+D120)</f>
        <v/>
      </c>
    </row>
    <row r="121">
      <c r="A121" s="15">
        <f>IF(109&gt;$B$5,"",109)</f>
        <v/>
      </c>
      <c r="B121" s="16">
        <f>IF(A121="","",E120)</f>
        <v/>
      </c>
      <c r="C121" s="16">
        <f>IF(A121="","",B121*$B$4)</f>
        <v/>
      </c>
      <c r="D121" s="16">
        <f>IF(A121="","",$B$6)</f>
        <v/>
      </c>
      <c r="E121" s="16">
        <f>IF(A121="","",B121+C121+D121)</f>
        <v/>
      </c>
    </row>
    <row r="122">
      <c r="A122" s="15">
        <f>IF(110&gt;$B$5,"",110)</f>
        <v/>
      </c>
      <c r="B122" s="16">
        <f>IF(A122="","",E121)</f>
        <v/>
      </c>
      <c r="C122" s="16">
        <f>IF(A122="","",B122*$B$4)</f>
        <v/>
      </c>
      <c r="D122" s="16">
        <f>IF(A122="","",$B$6)</f>
        <v/>
      </c>
      <c r="E122" s="16">
        <f>IF(A122="","",B122+C122+D122)</f>
        <v/>
      </c>
    </row>
    <row r="123">
      <c r="A123" s="15">
        <f>IF(111&gt;$B$5,"",111)</f>
        <v/>
      </c>
      <c r="B123" s="16">
        <f>IF(A123="","",E122)</f>
        <v/>
      </c>
      <c r="C123" s="16">
        <f>IF(A123="","",B123*$B$4)</f>
        <v/>
      </c>
      <c r="D123" s="16">
        <f>IF(A123="","",$B$6)</f>
        <v/>
      </c>
      <c r="E123" s="16">
        <f>IF(A123="","",B123+C123+D123)</f>
        <v/>
      </c>
    </row>
    <row r="124">
      <c r="A124" s="15">
        <f>IF(112&gt;$B$5,"",112)</f>
        <v/>
      </c>
      <c r="B124" s="16">
        <f>IF(A124="","",E123)</f>
        <v/>
      </c>
      <c r="C124" s="16">
        <f>IF(A124="","",B124*$B$4)</f>
        <v/>
      </c>
      <c r="D124" s="16">
        <f>IF(A124="","",$B$6)</f>
        <v/>
      </c>
      <c r="E124" s="16">
        <f>IF(A124="","",B124+C124+D124)</f>
        <v/>
      </c>
    </row>
    <row r="125">
      <c r="A125" s="15">
        <f>IF(113&gt;$B$5,"",113)</f>
        <v/>
      </c>
      <c r="B125" s="16">
        <f>IF(A125="","",E124)</f>
        <v/>
      </c>
      <c r="C125" s="16">
        <f>IF(A125="","",B125*$B$4)</f>
        <v/>
      </c>
      <c r="D125" s="16">
        <f>IF(A125="","",$B$6)</f>
        <v/>
      </c>
      <c r="E125" s="16">
        <f>IF(A125="","",B125+C125+D125)</f>
        <v/>
      </c>
    </row>
    <row r="126">
      <c r="A126" s="15">
        <f>IF(114&gt;$B$5,"",114)</f>
        <v/>
      </c>
      <c r="B126" s="16">
        <f>IF(A126="","",E125)</f>
        <v/>
      </c>
      <c r="C126" s="16">
        <f>IF(A126="","",B126*$B$4)</f>
        <v/>
      </c>
      <c r="D126" s="16">
        <f>IF(A126="","",$B$6)</f>
        <v/>
      </c>
      <c r="E126" s="16">
        <f>IF(A126="","",B126+C126+D126)</f>
        <v/>
      </c>
    </row>
    <row r="127">
      <c r="A127" s="15">
        <f>IF(115&gt;$B$5,"",115)</f>
        <v/>
      </c>
      <c r="B127" s="16">
        <f>IF(A127="","",E126)</f>
        <v/>
      </c>
      <c r="C127" s="16">
        <f>IF(A127="","",B127*$B$4)</f>
        <v/>
      </c>
      <c r="D127" s="16">
        <f>IF(A127="","",$B$6)</f>
        <v/>
      </c>
      <c r="E127" s="16">
        <f>IF(A127="","",B127+C127+D127)</f>
        <v/>
      </c>
    </row>
    <row r="128">
      <c r="A128" s="15">
        <f>IF(116&gt;$B$5,"",116)</f>
        <v/>
      </c>
      <c r="B128" s="16">
        <f>IF(A128="","",E127)</f>
        <v/>
      </c>
      <c r="C128" s="16">
        <f>IF(A128="","",B128*$B$4)</f>
        <v/>
      </c>
      <c r="D128" s="16">
        <f>IF(A128="","",$B$6)</f>
        <v/>
      </c>
      <c r="E128" s="16">
        <f>IF(A128="","",B128+C128+D128)</f>
        <v/>
      </c>
    </row>
    <row r="129">
      <c r="A129" s="15">
        <f>IF(117&gt;$B$5,"",117)</f>
        <v/>
      </c>
      <c r="B129" s="16">
        <f>IF(A129="","",E128)</f>
        <v/>
      </c>
      <c r="C129" s="16">
        <f>IF(A129="","",B129*$B$4)</f>
        <v/>
      </c>
      <c r="D129" s="16">
        <f>IF(A129="","",$B$6)</f>
        <v/>
      </c>
      <c r="E129" s="16">
        <f>IF(A129="","",B129+C129+D129)</f>
        <v/>
      </c>
    </row>
    <row r="130">
      <c r="A130" s="15">
        <f>IF(118&gt;$B$5,"",118)</f>
        <v/>
      </c>
      <c r="B130" s="16">
        <f>IF(A130="","",E129)</f>
        <v/>
      </c>
      <c r="C130" s="16">
        <f>IF(A130="","",B130*$B$4)</f>
        <v/>
      </c>
      <c r="D130" s="16">
        <f>IF(A130="","",$B$6)</f>
        <v/>
      </c>
      <c r="E130" s="16">
        <f>IF(A130="","",B130+C130+D130)</f>
        <v/>
      </c>
    </row>
    <row r="131">
      <c r="A131" s="15">
        <f>IF(119&gt;$B$5,"",119)</f>
        <v/>
      </c>
      <c r="B131" s="16">
        <f>IF(A131="","",E130)</f>
        <v/>
      </c>
      <c r="C131" s="16">
        <f>IF(A131="","",B131*$B$4)</f>
        <v/>
      </c>
      <c r="D131" s="16">
        <f>IF(A131="","",$B$6)</f>
        <v/>
      </c>
      <c r="E131" s="16">
        <f>IF(A131="","",B131+C131+D131)</f>
        <v/>
      </c>
    </row>
    <row r="132">
      <c r="A132" s="15">
        <f>IF(120&gt;$B$5,"",120)</f>
        <v/>
      </c>
      <c r="B132" s="16">
        <f>IF(A132="","",E131)</f>
        <v/>
      </c>
      <c r="C132" s="16">
        <f>IF(A132="","",B132*$B$4)</f>
        <v/>
      </c>
      <c r="D132" s="16">
        <f>IF(A132="","",$B$6)</f>
        <v/>
      </c>
      <c r="E132" s="16">
        <f>IF(A132="","",B132+C132+D132)</f>
        <v/>
      </c>
    </row>
    <row r="133">
      <c r="A133" s="15">
        <f>IF(121&gt;$B$5,"",121)</f>
        <v/>
      </c>
      <c r="B133" s="16">
        <f>IF(A133="","",E132)</f>
        <v/>
      </c>
      <c r="C133" s="16">
        <f>IF(A133="","",B133*$B$4)</f>
        <v/>
      </c>
      <c r="D133" s="16">
        <f>IF(A133="","",$B$6)</f>
        <v/>
      </c>
      <c r="E133" s="16">
        <f>IF(A133="","",B133+C133+D133)</f>
        <v/>
      </c>
    </row>
    <row r="134">
      <c r="A134" s="15">
        <f>IF(122&gt;$B$5,"",122)</f>
        <v/>
      </c>
      <c r="B134" s="16">
        <f>IF(A134="","",E133)</f>
        <v/>
      </c>
      <c r="C134" s="16">
        <f>IF(A134="","",B134*$B$4)</f>
        <v/>
      </c>
      <c r="D134" s="16">
        <f>IF(A134="","",$B$6)</f>
        <v/>
      </c>
      <c r="E134" s="16">
        <f>IF(A134="","",B134+C134+D134)</f>
        <v/>
      </c>
    </row>
    <row r="135">
      <c r="A135" s="15">
        <f>IF(123&gt;$B$5,"",123)</f>
        <v/>
      </c>
      <c r="B135" s="16">
        <f>IF(A135="","",E134)</f>
        <v/>
      </c>
      <c r="C135" s="16">
        <f>IF(A135="","",B135*$B$4)</f>
        <v/>
      </c>
      <c r="D135" s="16">
        <f>IF(A135="","",$B$6)</f>
        <v/>
      </c>
      <c r="E135" s="16">
        <f>IF(A135="","",B135+C135+D135)</f>
        <v/>
      </c>
    </row>
    <row r="136">
      <c r="A136" s="15">
        <f>IF(124&gt;$B$5,"",124)</f>
        <v/>
      </c>
      <c r="B136" s="16">
        <f>IF(A136="","",E135)</f>
        <v/>
      </c>
      <c r="C136" s="16">
        <f>IF(A136="","",B136*$B$4)</f>
        <v/>
      </c>
      <c r="D136" s="16">
        <f>IF(A136="","",$B$6)</f>
        <v/>
      </c>
      <c r="E136" s="16">
        <f>IF(A136="","",B136+C136+D136)</f>
        <v/>
      </c>
    </row>
    <row r="137">
      <c r="A137" s="15">
        <f>IF(125&gt;$B$5,"",125)</f>
        <v/>
      </c>
      <c r="B137" s="16">
        <f>IF(A137="","",E136)</f>
        <v/>
      </c>
      <c r="C137" s="16">
        <f>IF(A137="","",B137*$B$4)</f>
        <v/>
      </c>
      <c r="D137" s="16">
        <f>IF(A137="","",$B$6)</f>
        <v/>
      </c>
      <c r="E137" s="16">
        <f>IF(A137="","",B137+C137+D137)</f>
        <v/>
      </c>
    </row>
    <row r="138">
      <c r="A138" s="15">
        <f>IF(126&gt;$B$5,"",126)</f>
        <v/>
      </c>
      <c r="B138" s="16">
        <f>IF(A138="","",E137)</f>
        <v/>
      </c>
      <c r="C138" s="16">
        <f>IF(A138="","",B138*$B$4)</f>
        <v/>
      </c>
      <c r="D138" s="16">
        <f>IF(A138="","",$B$6)</f>
        <v/>
      </c>
      <c r="E138" s="16">
        <f>IF(A138="","",B138+C138+D138)</f>
        <v/>
      </c>
    </row>
    <row r="139">
      <c r="A139" s="15">
        <f>IF(127&gt;$B$5,"",127)</f>
        <v/>
      </c>
      <c r="B139" s="16">
        <f>IF(A139="","",E138)</f>
        <v/>
      </c>
      <c r="C139" s="16">
        <f>IF(A139="","",B139*$B$4)</f>
        <v/>
      </c>
      <c r="D139" s="16">
        <f>IF(A139="","",$B$6)</f>
        <v/>
      </c>
      <c r="E139" s="16">
        <f>IF(A139="","",B139+C139+D139)</f>
        <v/>
      </c>
    </row>
    <row r="140">
      <c r="A140" s="15">
        <f>IF(128&gt;$B$5,"",128)</f>
        <v/>
      </c>
      <c r="B140" s="16">
        <f>IF(A140="","",E139)</f>
        <v/>
      </c>
      <c r="C140" s="16">
        <f>IF(A140="","",B140*$B$4)</f>
        <v/>
      </c>
      <c r="D140" s="16">
        <f>IF(A140="","",$B$6)</f>
        <v/>
      </c>
      <c r="E140" s="16">
        <f>IF(A140="","",B140+C140+D140)</f>
        <v/>
      </c>
    </row>
    <row r="141">
      <c r="A141" s="15">
        <f>IF(129&gt;$B$5,"",129)</f>
        <v/>
      </c>
      <c r="B141" s="16">
        <f>IF(A141="","",E140)</f>
        <v/>
      </c>
      <c r="C141" s="16">
        <f>IF(A141="","",B141*$B$4)</f>
        <v/>
      </c>
      <c r="D141" s="16">
        <f>IF(A141="","",$B$6)</f>
        <v/>
      </c>
      <c r="E141" s="16">
        <f>IF(A141="","",B141+C141+D141)</f>
        <v/>
      </c>
    </row>
    <row r="142">
      <c r="A142" s="15">
        <f>IF(130&gt;$B$5,"",130)</f>
        <v/>
      </c>
      <c r="B142" s="16">
        <f>IF(A142="","",E141)</f>
        <v/>
      </c>
      <c r="C142" s="16">
        <f>IF(A142="","",B142*$B$4)</f>
        <v/>
      </c>
      <c r="D142" s="16">
        <f>IF(A142="","",$B$6)</f>
        <v/>
      </c>
      <c r="E142" s="16">
        <f>IF(A142="","",B142+C142+D142)</f>
        <v/>
      </c>
    </row>
    <row r="143">
      <c r="A143" s="15">
        <f>IF(131&gt;$B$5,"",131)</f>
        <v/>
      </c>
      <c r="B143" s="16">
        <f>IF(A143="","",E142)</f>
        <v/>
      </c>
      <c r="C143" s="16">
        <f>IF(A143="","",B143*$B$4)</f>
        <v/>
      </c>
      <c r="D143" s="16">
        <f>IF(A143="","",$B$6)</f>
        <v/>
      </c>
      <c r="E143" s="16">
        <f>IF(A143="","",B143+C143+D143)</f>
        <v/>
      </c>
    </row>
    <row r="144">
      <c r="A144" s="15">
        <f>IF(132&gt;$B$5,"",132)</f>
        <v/>
      </c>
      <c r="B144" s="16">
        <f>IF(A144="","",E143)</f>
        <v/>
      </c>
      <c r="C144" s="16">
        <f>IF(A144="","",B144*$B$4)</f>
        <v/>
      </c>
      <c r="D144" s="16">
        <f>IF(A144="","",$B$6)</f>
        <v/>
      </c>
      <c r="E144" s="16">
        <f>IF(A144="","",B144+C144+D144)</f>
        <v/>
      </c>
    </row>
    <row r="145">
      <c r="A145" s="15">
        <f>IF(133&gt;$B$5,"",133)</f>
        <v/>
      </c>
      <c r="B145" s="16">
        <f>IF(A145="","",E144)</f>
        <v/>
      </c>
      <c r="C145" s="16">
        <f>IF(A145="","",B145*$B$4)</f>
        <v/>
      </c>
      <c r="D145" s="16">
        <f>IF(A145="","",$B$6)</f>
        <v/>
      </c>
      <c r="E145" s="16">
        <f>IF(A145="","",B145+C145+D145)</f>
        <v/>
      </c>
    </row>
    <row r="146">
      <c r="A146" s="15">
        <f>IF(134&gt;$B$5,"",134)</f>
        <v/>
      </c>
      <c r="B146" s="16">
        <f>IF(A146="","",E145)</f>
        <v/>
      </c>
      <c r="C146" s="16">
        <f>IF(A146="","",B146*$B$4)</f>
        <v/>
      </c>
      <c r="D146" s="16">
        <f>IF(A146="","",$B$6)</f>
        <v/>
      </c>
      <c r="E146" s="16">
        <f>IF(A146="","",B146+C146+D146)</f>
        <v/>
      </c>
    </row>
    <row r="147">
      <c r="A147" s="15">
        <f>IF(135&gt;$B$5,"",135)</f>
        <v/>
      </c>
      <c r="B147" s="16">
        <f>IF(A147="","",E146)</f>
        <v/>
      </c>
      <c r="C147" s="16">
        <f>IF(A147="","",B147*$B$4)</f>
        <v/>
      </c>
      <c r="D147" s="16">
        <f>IF(A147="","",$B$6)</f>
        <v/>
      </c>
      <c r="E147" s="16">
        <f>IF(A147="","",B147+C147+D147)</f>
        <v/>
      </c>
    </row>
    <row r="148">
      <c r="A148" s="15">
        <f>IF(136&gt;$B$5,"",136)</f>
        <v/>
      </c>
      <c r="B148" s="16">
        <f>IF(A148="","",E147)</f>
        <v/>
      </c>
      <c r="C148" s="16">
        <f>IF(A148="","",B148*$B$4)</f>
        <v/>
      </c>
      <c r="D148" s="16">
        <f>IF(A148="","",$B$6)</f>
        <v/>
      </c>
      <c r="E148" s="16">
        <f>IF(A148="","",B148+C148+D148)</f>
        <v/>
      </c>
    </row>
    <row r="149">
      <c r="A149" s="15">
        <f>IF(137&gt;$B$5,"",137)</f>
        <v/>
      </c>
      <c r="B149" s="16">
        <f>IF(A149="","",E148)</f>
        <v/>
      </c>
      <c r="C149" s="16">
        <f>IF(A149="","",B149*$B$4)</f>
        <v/>
      </c>
      <c r="D149" s="16">
        <f>IF(A149="","",$B$6)</f>
        <v/>
      </c>
      <c r="E149" s="16">
        <f>IF(A149="","",B149+C149+D149)</f>
        <v/>
      </c>
    </row>
    <row r="150">
      <c r="A150" s="15">
        <f>IF(138&gt;$B$5,"",138)</f>
        <v/>
      </c>
      <c r="B150" s="16">
        <f>IF(A150="","",E149)</f>
        <v/>
      </c>
      <c r="C150" s="16">
        <f>IF(A150="","",B150*$B$4)</f>
        <v/>
      </c>
      <c r="D150" s="16">
        <f>IF(A150="","",$B$6)</f>
        <v/>
      </c>
      <c r="E150" s="16">
        <f>IF(A150="","",B150+C150+D150)</f>
        <v/>
      </c>
    </row>
    <row r="151">
      <c r="A151" s="15">
        <f>IF(139&gt;$B$5,"",139)</f>
        <v/>
      </c>
      <c r="B151" s="16">
        <f>IF(A151="","",E150)</f>
        <v/>
      </c>
      <c r="C151" s="16">
        <f>IF(A151="","",B151*$B$4)</f>
        <v/>
      </c>
      <c r="D151" s="16">
        <f>IF(A151="","",$B$6)</f>
        <v/>
      </c>
      <c r="E151" s="16">
        <f>IF(A151="","",B151+C151+D151)</f>
        <v/>
      </c>
    </row>
    <row r="152">
      <c r="A152" s="15">
        <f>IF(140&gt;$B$5,"",140)</f>
        <v/>
      </c>
      <c r="B152" s="16">
        <f>IF(A152="","",E151)</f>
        <v/>
      </c>
      <c r="C152" s="16">
        <f>IF(A152="","",B152*$B$4)</f>
        <v/>
      </c>
      <c r="D152" s="16">
        <f>IF(A152="","",$B$6)</f>
        <v/>
      </c>
      <c r="E152" s="16">
        <f>IF(A152="","",B152+C152+D152)</f>
        <v/>
      </c>
    </row>
    <row r="153">
      <c r="A153" s="15">
        <f>IF(141&gt;$B$5,"",141)</f>
        <v/>
      </c>
      <c r="B153" s="16">
        <f>IF(A153="","",E152)</f>
        <v/>
      </c>
      <c r="C153" s="16">
        <f>IF(A153="","",B153*$B$4)</f>
        <v/>
      </c>
      <c r="D153" s="16">
        <f>IF(A153="","",$B$6)</f>
        <v/>
      </c>
      <c r="E153" s="16">
        <f>IF(A153="","",B153+C153+D153)</f>
        <v/>
      </c>
    </row>
    <row r="154">
      <c r="A154" s="15">
        <f>IF(142&gt;$B$5,"",142)</f>
        <v/>
      </c>
      <c r="B154" s="16">
        <f>IF(A154="","",E153)</f>
        <v/>
      </c>
      <c r="C154" s="16">
        <f>IF(A154="","",B154*$B$4)</f>
        <v/>
      </c>
      <c r="D154" s="16">
        <f>IF(A154="","",$B$6)</f>
        <v/>
      </c>
      <c r="E154" s="16">
        <f>IF(A154="","",B154+C154+D154)</f>
        <v/>
      </c>
    </row>
    <row r="155">
      <c r="A155" s="15">
        <f>IF(143&gt;$B$5,"",143)</f>
        <v/>
      </c>
      <c r="B155" s="16">
        <f>IF(A155="","",E154)</f>
        <v/>
      </c>
      <c r="C155" s="16">
        <f>IF(A155="","",B155*$B$4)</f>
        <v/>
      </c>
      <c r="D155" s="16">
        <f>IF(A155="","",$B$6)</f>
        <v/>
      </c>
      <c r="E155" s="16">
        <f>IF(A155="","",B155+C155+D155)</f>
        <v/>
      </c>
    </row>
    <row r="156">
      <c r="A156" s="15">
        <f>IF(144&gt;$B$5,"",144)</f>
        <v/>
      </c>
      <c r="B156" s="16">
        <f>IF(A156="","",E155)</f>
        <v/>
      </c>
      <c r="C156" s="16">
        <f>IF(A156="","",B156*$B$4)</f>
        <v/>
      </c>
      <c r="D156" s="16">
        <f>IF(A156="","",$B$6)</f>
        <v/>
      </c>
      <c r="E156" s="16">
        <f>IF(A156="","",B156+C156+D156)</f>
        <v/>
      </c>
    </row>
    <row r="157">
      <c r="A157" s="15">
        <f>IF(145&gt;$B$5,"",145)</f>
        <v/>
      </c>
      <c r="B157" s="16">
        <f>IF(A157="","",E156)</f>
        <v/>
      </c>
      <c r="C157" s="16">
        <f>IF(A157="","",B157*$B$4)</f>
        <v/>
      </c>
      <c r="D157" s="16">
        <f>IF(A157="","",$B$6)</f>
        <v/>
      </c>
      <c r="E157" s="16">
        <f>IF(A157="","",B157+C157+D157)</f>
        <v/>
      </c>
    </row>
    <row r="158">
      <c r="A158" s="15">
        <f>IF(146&gt;$B$5,"",146)</f>
        <v/>
      </c>
      <c r="B158" s="16">
        <f>IF(A158="","",E157)</f>
        <v/>
      </c>
      <c r="C158" s="16">
        <f>IF(A158="","",B158*$B$4)</f>
        <v/>
      </c>
      <c r="D158" s="16">
        <f>IF(A158="","",$B$6)</f>
        <v/>
      </c>
      <c r="E158" s="16">
        <f>IF(A158="","",B158+C158+D158)</f>
        <v/>
      </c>
    </row>
    <row r="159">
      <c r="A159" s="15">
        <f>IF(147&gt;$B$5,"",147)</f>
        <v/>
      </c>
      <c r="B159" s="16">
        <f>IF(A159="","",E158)</f>
        <v/>
      </c>
      <c r="C159" s="16">
        <f>IF(A159="","",B159*$B$4)</f>
        <v/>
      </c>
      <c r="D159" s="16">
        <f>IF(A159="","",$B$6)</f>
        <v/>
      </c>
      <c r="E159" s="16">
        <f>IF(A159="","",B159+C159+D159)</f>
        <v/>
      </c>
    </row>
    <row r="160">
      <c r="A160" s="15">
        <f>IF(148&gt;$B$5,"",148)</f>
        <v/>
      </c>
      <c r="B160" s="16">
        <f>IF(A160="","",E159)</f>
        <v/>
      </c>
      <c r="C160" s="16">
        <f>IF(A160="","",B160*$B$4)</f>
        <v/>
      </c>
      <c r="D160" s="16">
        <f>IF(A160="","",$B$6)</f>
        <v/>
      </c>
      <c r="E160" s="16">
        <f>IF(A160="","",B160+C160+D160)</f>
        <v/>
      </c>
    </row>
    <row r="161">
      <c r="A161" s="15">
        <f>IF(149&gt;$B$5,"",149)</f>
        <v/>
      </c>
      <c r="B161" s="16">
        <f>IF(A161="","",E160)</f>
        <v/>
      </c>
      <c r="C161" s="16">
        <f>IF(A161="","",B161*$B$4)</f>
        <v/>
      </c>
      <c r="D161" s="16">
        <f>IF(A161="","",$B$6)</f>
        <v/>
      </c>
      <c r="E161" s="16">
        <f>IF(A161="","",B161+C161+D161)</f>
        <v/>
      </c>
    </row>
    <row r="162">
      <c r="A162" s="15">
        <f>IF(150&gt;$B$5,"",150)</f>
        <v/>
      </c>
      <c r="B162" s="16">
        <f>IF(A162="","",E161)</f>
        <v/>
      </c>
      <c r="C162" s="16">
        <f>IF(A162="","",B162*$B$4)</f>
        <v/>
      </c>
      <c r="D162" s="16">
        <f>IF(A162="","",$B$6)</f>
        <v/>
      </c>
      <c r="E162" s="16">
        <f>IF(A162="","",B162+C162+D162)</f>
        <v/>
      </c>
    </row>
    <row r="163">
      <c r="A163" s="15">
        <f>IF(151&gt;$B$5,"",151)</f>
        <v/>
      </c>
      <c r="B163" s="16">
        <f>IF(A163="","",E162)</f>
        <v/>
      </c>
      <c r="C163" s="16">
        <f>IF(A163="","",B163*$B$4)</f>
        <v/>
      </c>
      <c r="D163" s="16">
        <f>IF(A163="","",$B$6)</f>
        <v/>
      </c>
      <c r="E163" s="16">
        <f>IF(A163="","",B163+C163+D163)</f>
        <v/>
      </c>
    </row>
    <row r="164">
      <c r="A164" s="15">
        <f>IF(152&gt;$B$5,"",152)</f>
        <v/>
      </c>
      <c r="B164" s="16">
        <f>IF(A164="","",E163)</f>
        <v/>
      </c>
      <c r="C164" s="16">
        <f>IF(A164="","",B164*$B$4)</f>
        <v/>
      </c>
      <c r="D164" s="16">
        <f>IF(A164="","",$B$6)</f>
        <v/>
      </c>
      <c r="E164" s="16">
        <f>IF(A164="","",B164+C164+D164)</f>
        <v/>
      </c>
    </row>
    <row r="165">
      <c r="A165" s="15">
        <f>IF(153&gt;$B$5,"",153)</f>
        <v/>
      </c>
      <c r="B165" s="16">
        <f>IF(A165="","",E164)</f>
        <v/>
      </c>
      <c r="C165" s="16">
        <f>IF(A165="","",B165*$B$4)</f>
        <v/>
      </c>
      <c r="D165" s="16">
        <f>IF(A165="","",$B$6)</f>
        <v/>
      </c>
      <c r="E165" s="16">
        <f>IF(A165="","",B165+C165+D165)</f>
        <v/>
      </c>
    </row>
    <row r="166">
      <c r="A166" s="15">
        <f>IF(154&gt;$B$5,"",154)</f>
        <v/>
      </c>
      <c r="B166" s="16">
        <f>IF(A166="","",E165)</f>
        <v/>
      </c>
      <c r="C166" s="16">
        <f>IF(A166="","",B166*$B$4)</f>
        <v/>
      </c>
      <c r="D166" s="16">
        <f>IF(A166="","",$B$6)</f>
        <v/>
      </c>
      <c r="E166" s="16">
        <f>IF(A166="","",B166+C166+D166)</f>
        <v/>
      </c>
    </row>
    <row r="167">
      <c r="A167" s="15">
        <f>IF(155&gt;$B$5,"",155)</f>
        <v/>
      </c>
      <c r="B167" s="16">
        <f>IF(A167="","",E166)</f>
        <v/>
      </c>
      <c r="C167" s="16">
        <f>IF(A167="","",B167*$B$4)</f>
        <v/>
      </c>
      <c r="D167" s="16">
        <f>IF(A167="","",$B$6)</f>
        <v/>
      </c>
      <c r="E167" s="16">
        <f>IF(A167="","",B167+C167+D167)</f>
        <v/>
      </c>
    </row>
    <row r="168">
      <c r="A168" s="15">
        <f>IF(156&gt;$B$5,"",156)</f>
        <v/>
      </c>
      <c r="B168" s="16">
        <f>IF(A168="","",E167)</f>
        <v/>
      </c>
      <c r="C168" s="16">
        <f>IF(A168="","",B168*$B$4)</f>
        <v/>
      </c>
      <c r="D168" s="16">
        <f>IF(A168="","",$B$6)</f>
        <v/>
      </c>
      <c r="E168" s="16">
        <f>IF(A168="","",B168+C168+D168)</f>
        <v/>
      </c>
    </row>
    <row r="169">
      <c r="A169" s="15">
        <f>IF(157&gt;$B$5,"",157)</f>
        <v/>
      </c>
      <c r="B169" s="16">
        <f>IF(A169="","",E168)</f>
        <v/>
      </c>
      <c r="C169" s="16">
        <f>IF(A169="","",B169*$B$4)</f>
        <v/>
      </c>
      <c r="D169" s="16">
        <f>IF(A169="","",$B$6)</f>
        <v/>
      </c>
      <c r="E169" s="16">
        <f>IF(A169="","",B169+C169+D169)</f>
        <v/>
      </c>
    </row>
    <row r="170">
      <c r="A170" s="15">
        <f>IF(158&gt;$B$5,"",158)</f>
        <v/>
      </c>
      <c r="B170" s="16">
        <f>IF(A170="","",E169)</f>
        <v/>
      </c>
      <c r="C170" s="16">
        <f>IF(A170="","",B170*$B$4)</f>
        <v/>
      </c>
      <c r="D170" s="16">
        <f>IF(A170="","",$B$6)</f>
        <v/>
      </c>
      <c r="E170" s="16">
        <f>IF(A170="","",B170+C170+D170)</f>
        <v/>
      </c>
    </row>
    <row r="171">
      <c r="A171" s="15">
        <f>IF(159&gt;$B$5,"",159)</f>
        <v/>
      </c>
      <c r="B171" s="16">
        <f>IF(A171="","",E170)</f>
        <v/>
      </c>
      <c r="C171" s="16">
        <f>IF(A171="","",B171*$B$4)</f>
        <v/>
      </c>
      <c r="D171" s="16">
        <f>IF(A171="","",$B$6)</f>
        <v/>
      </c>
      <c r="E171" s="16">
        <f>IF(A171="","",B171+C171+D171)</f>
        <v/>
      </c>
    </row>
    <row r="172">
      <c r="A172" s="15">
        <f>IF(160&gt;$B$5,"",160)</f>
        <v/>
      </c>
      <c r="B172" s="16">
        <f>IF(A172="","",E171)</f>
        <v/>
      </c>
      <c r="C172" s="16">
        <f>IF(A172="","",B172*$B$4)</f>
        <v/>
      </c>
      <c r="D172" s="16">
        <f>IF(A172="","",$B$6)</f>
        <v/>
      </c>
      <c r="E172" s="16">
        <f>IF(A172="","",B172+C172+D172)</f>
        <v/>
      </c>
    </row>
    <row r="173">
      <c r="A173" s="15">
        <f>IF(161&gt;$B$5,"",161)</f>
        <v/>
      </c>
      <c r="B173" s="16">
        <f>IF(A173="","",E172)</f>
        <v/>
      </c>
      <c r="C173" s="16">
        <f>IF(A173="","",B173*$B$4)</f>
        <v/>
      </c>
      <c r="D173" s="16">
        <f>IF(A173="","",$B$6)</f>
        <v/>
      </c>
      <c r="E173" s="16">
        <f>IF(A173="","",B173+C173+D173)</f>
        <v/>
      </c>
    </row>
    <row r="174">
      <c r="A174" s="15">
        <f>IF(162&gt;$B$5,"",162)</f>
        <v/>
      </c>
      <c r="B174" s="16">
        <f>IF(A174="","",E173)</f>
        <v/>
      </c>
      <c r="C174" s="16">
        <f>IF(A174="","",B174*$B$4)</f>
        <v/>
      </c>
      <c r="D174" s="16">
        <f>IF(A174="","",$B$6)</f>
        <v/>
      </c>
      <c r="E174" s="16">
        <f>IF(A174="","",B174+C174+D174)</f>
        <v/>
      </c>
    </row>
    <row r="175">
      <c r="A175" s="15">
        <f>IF(163&gt;$B$5,"",163)</f>
        <v/>
      </c>
      <c r="B175" s="16">
        <f>IF(A175="","",E174)</f>
        <v/>
      </c>
      <c r="C175" s="16">
        <f>IF(A175="","",B175*$B$4)</f>
        <v/>
      </c>
      <c r="D175" s="16">
        <f>IF(A175="","",$B$6)</f>
        <v/>
      </c>
      <c r="E175" s="16">
        <f>IF(A175="","",B175+C175+D175)</f>
        <v/>
      </c>
    </row>
    <row r="176">
      <c r="A176" s="15">
        <f>IF(164&gt;$B$5,"",164)</f>
        <v/>
      </c>
      <c r="B176" s="16">
        <f>IF(A176="","",E175)</f>
        <v/>
      </c>
      <c r="C176" s="16">
        <f>IF(A176="","",B176*$B$4)</f>
        <v/>
      </c>
      <c r="D176" s="16">
        <f>IF(A176="","",$B$6)</f>
        <v/>
      </c>
      <c r="E176" s="16">
        <f>IF(A176="","",B176+C176+D176)</f>
        <v/>
      </c>
    </row>
    <row r="177">
      <c r="A177" s="15">
        <f>IF(165&gt;$B$5,"",165)</f>
        <v/>
      </c>
      <c r="B177" s="16">
        <f>IF(A177="","",E176)</f>
        <v/>
      </c>
      <c r="C177" s="16">
        <f>IF(A177="","",B177*$B$4)</f>
        <v/>
      </c>
      <c r="D177" s="16">
        <f>IF(A177="","",$B$6)</f>
        <v/>
      </c>
      <c r="E177" s="16">
        <f>IF(A177="","",B177+C177+D177)</f>
        <v/>
      </c>
    </row>
    <row r="178">
      <c r="A178" s="15">
        <f>IF(166&gt;$B$5,"",166)</f>
        <v/>
      </c>
      <c r="B178" s="16">
        <f>IF(A178="","",E177)</f>
        <v/>
      </c>
      <c r="C178" s="16">
        <f>IF(A178="","",B178*$B$4)</f>
        <v/>
      </c>
      <c r="D178" s="16">
        <f>IF(A178="","",$B$6)</f>
        <v/>
      </c>
      <c r="E178" s="16">
        <f>IF(A178="","",B178+C178+D178)</f>
        <v/>
      </c>
    </row>
    <row r="179">
      <c r="A179" s="15">
        <f>IF(167&gt;$B$5,"",167)</f>
        <v/>
      </c>
      <c r="B179" s="16">
        <f>IF(A179="","",E178)</f>
        <v/>
      </c>
      <c r="C179" s="16">
        <f>IF(A179="","",B179*$B$4)</f>
        <v/>
      </c>
      <c r="D179" s="16">
        <f>IF(A179="","",$B$6)</f>
        <v/>
      </c>
      <c r="E179" s="16">
        <f>IF(A179="","",B179+C179+D179)</f>
        <v/>
      </c>
    </row>
    <row r="180">
      <c r="A180" s="15">
        <f>IF(168&gt;$B$5,"",168)</f>
        <v/>
      </c>
      <c r="B180" s="16">
        <f>IF(A180="","",E179)</f>
        <v/>
      </c>
      <c r="C180" s="16">
        <f>IF(A180="","",B180*$B$4)</f>
        <v/>
      </c>
      <c r="D180" s="16">
        <f>IF(A180="","",$B$6)</f>
        <v/>
      </c>
      <c r="E180" s="16">
        <f>IF(A180="","",B180+C180+D180)</f>
        <v/>
      </c>
    </row>
    <row r="181">
      <c r="A181" s="15">
        <f>IF(169&gt;$B$5,"",169)</f>
        <v/>
      </c>
      <c r="B181" s="16">
        <f>IF(A181="","",E180)</f>
        <v/>
      </c>
      <c r="C181" s="16">
        <f>IF(A181="","",B181*$B$4)</f>
        <v/>
      </c>
      <c r="D181" s="16">
        <f>IF(A181="","",$B$6)</f>
        <v/>
      </c>
      <c r="E181" s="16">
        <f>IF(A181="","",B181+C181+D181)</f>
        <v/>
      </c>
    </row>
    <row r="182">
      <c r="A182" s="15">
        <f>IF(170&gt;$B$5,"",170)</f>
        <v/>
      </c>
      <c r="B182" s="16">
        <f>IF(A182="","",E181)</f>
        <v/>
      </c>
      <c r="C182" s="16">
        <f>IF(A182="","",B182*$B$4)</f>
        <v/>
      </c>
      <c r="D182" s="16">
        <f>IF(A182="","",$B$6)</f>
        <v/>
      </c>
      <c r="E182" s="16">
        <f>IF(A182="","",B182+C182+D182)</f>
        <v/>
      </c>
    </row>
    <row r="183">
      <c r="A183" s="15">
        <f>IF(171&gt;$B$5,"",171)</f>
        <v/>
      </c>
      <c r="B183" s="16">
        <f>IF(A183="","",E182)</f>
        <v/>
      </c>
      <c r="C183" s="16">
        <f>IF(A183="","",B183*$B$4)</f>
        <v/>
      </c>
      <c r="D183" s="16">
        <f>IF(A183="","",$B$6)</f>
        <v/>
      </c>
      <c r="E183" s="16">
        <f>IF(A183="","",B183+C183+D183)</f>
        <v/>
      </c>
    </row>
    <row r="184">
      <c r="A184" s="15">
        <f>IF(172&gt;$B$5,"",172)</f>
        <v/>
      </c>
      <c r="B184" s="16">
        <f>IF(A184="","",E183)</f>
        <v/>
      </c>
      <c r="C184" s="16">
        <f>IF(A184="","",B184*$B$4)</f>
        <v/>
      </c>
      <c r="D184" s="16">
        <f>IF(A184="","",$B$6)</f>
        <v/>
      </c>
      <c r="E184" s="16">
        <f>IF(A184="","",B184+C184+D184)</f>
        <v/>
      </c>
    </row>
    <row r="185">
      <c r="A185" s="15">
        <f>IF(173&gt;$B$5,"",173)</f>
        <v/>
      </c>
      <c r="B185" s="16">
        <f>IF(A185="","",E184)</f>
        <v/>
      </c>
      <c r="C185" s="16">
        <f>IF(A185="","",B185*$B$4)</f>
        <v/>
      </c>
      <c r="D185" s="16">
        <f>IF(A185="","",$B$6)</f>
        <v/>
      </c>
      <c r="E185" s="16">
        <f>IF(A185="","",B185+C185+D185)</f>
        <v/>
      </c>
    </row>
    <row r="186">
      <c r="A186" s="15">
        <f>IF(174&gt;$B$5,"",174)</f>
        <v/>
      </c>
      <c r="B186" s="16">
        <f>IF(A186="","",E185)</f>
        <v/>
      </c>
      <c r="C186" s="16">
        <f>IF(A186="","",B186*$B$4)</f>
        <v/>
      </c>
      <c r="D186" s="16">
        <f>IF(A186="","",$B$6)</f>
        <v/>
      </c>
      <c r="E186" s="16">
        <f>IF(A186="","",B186+C186+D186)</f>
        <v/>
      </c>
    </row>
    <row r="187">
      <c r="A187" s="15">
        <f>IF(175&gt;$B$5,"",175)</f>
        <v/>
      </c>
      <c r="B187" s="16">
        <f>IF(A187="","",E186)</f>
        <v/>
      </c>
      <c r="C187" s="16">
        <f>IF(A187="","",B187*$B$4)</f>
        <v/>
      </c>
      <c r="D187" s="16">
        <f>IF(A187="","",$B$6)</f>
        <v/>
      </c>
      <c r="E187" s="16">
        <f>IF(A187="","",B187+C187+D187)</f>
        <v/>
      </c>
    </row>
    <row r="188">
      <c r="A188" s="15">
        <f>IF(176&gt;$B$5,"",176)</f>
        <v/>
      </c>
      <c r="B188" s="16">
        <f>IF(A188="","",E187)</f>
        <v/>
      </c>
      <c r="C188" s="16">
        <f>IF(A188="","",B188*$B$4)</f>
        <v/>
      </c>
      <c r="D188" s="16">
        <f>IF(A188="","",$B$6)</f>
        <v/>
      </c>
      <c r="E188" s="16">
        <f>IF(A188="","",B188+C188+D188)</f>
        <v/>
      </c>
    </row>
    <row r="189">
      <c r="A189" s="15">
        <f>IF(177&gt;$B$5,"",177)</f>
        <v/>
      </c>
      <c r="B189" s="16">
        <f>IF(A189="","",E188)</f>
        <v/>
      </c>
      <c r="C189" s="16">
        <f>IF(A189="","",B189*$B$4)</f>
        <v/>
      </c>
      <c r="D189" s="16">
        <f>IF(A189="","",$B$6)</f>
        <v/>
      </c>
      <c r="E189" s="16">
        <f>IF(A189="","",B189+C189+D189)</f>
        <v/>
      </c>
    </row>
    <row r="190">
      <c r="A190" s="15">
        <f>IF(178&gt;$B$5,"",178)</f>
        <v/>
      </c>
      <c r="B190" s="16">
        <f>IF(A190="","",E189)</f>
        <v/>
      </c>
      <c r="C190" s="16">
        <f>IF(A190="","",B190*$B$4)</f>
        <v/>
      </c>
      <c r="D190" s="16">
        <f>IF(A190="","",$B$6)</f>
        <v/>
      </c>
      <c r="E190" s="16">
        <f>IF(A190="","",B190+C190+D190)</f>
        <v/>
      </c>
    </row>
    <row r="191">
      <c r="A191" s="15">
        <f>IF(179&gt;$B$5,"",179)</f>
        <v/>
      </c>
      <c r="B191" s="16">
        <f>IF(A191="","",E190)</f>
        <v/>
      </c>
      <c r="C191" s="16">
        <f>IF(A191="","",B191*$B$4)</f>
        <v/>
      </c>
      <c r="D191" s="16">
        <f>IF(A191="","",$B$6)</f>
        <v/>
      </c>
      <c r="E191" s="16">
        <f>IF(A191="","",B191+C191+D191)</f>
        <v/>
      </c>
    </row>
    <row r="192">
      <c r="A192" s="15">
        <f>IF(180&gt;$B$5,"",180)</f>
        <v/>
      </c>
      <c r="B192" s="16">
        <f>IF(A192="","",E191)</f>
        <v/>
      </c>
      <c r="C192" s="16">
        <f>IF(A192="","",B192*$B$4)</f>
        <v/>
      </c>
      <c r="D192" s="16">
        <f>IF(A192="","",$B$6)</f>
        <v/>
      </c>
      <c r="E192" s="16">
        <f>IF(A192="","",B192+C192+D192)</f>
        <v/>
      </c>
    </row>
    <row r="193">
      <c r="A193" s="15">
        <f>IF(181&gt;$B$5,"",181)</f>
        <v/>
      </c>
      <c r="B193" s="16">
        <f>IF(A193="","",E192)</f>
        <v/>
      </c>
      <c r="C193" s="16">
        <f>IF(A193="","",B193*$B$4)</f>
        <v/>
      </c>
      <c r="D193" s="16">
        <f>IF(A193="","",$B$6)</f>
        <v/>
      </c>
      <c r="E193" s="16">
        <f>IF(A193="","",B193+C193+D193)</f>
        <v/>
      </c>
    </row>
    <row r="194">
      <c r="A194" s="15">
        <f>IF(182&gt;$B$5,"",182)</f>
        <v/>
      </c>
      <c r="B194" s="16">
        <f>IF(A194="","",E193)</f>
        <v/>
      </c>
      <c r="C194" s="16">
        <f>IF(A194="","",B194*$B$4)</f>
        <v/>
      </c>
      <c r="D194" s="16">
        <f>IF(A194="","",$B$6)</f>
        <v/>
      </c>
      <c r="E194" s="16">
        <f>IF(A194="","",B194+C194+D194)</f>
        <v/>
      </c>
    </row>
    <row r="195">
      <c r="A195" s="15">
        <f>IF(183&gt;$B$5,"",183)</f>
        <v/>
      </c>
      <c r="B195" s="16">
        <f>IF(A195="","",E194)</f>
        <v/>
      </c>
      <c r="C195" s="16">
        <f>IF(A195="","",B195*$B$4)</f>
        <v/>
      </c>
      <c r="D195" s="16">
        <f>IF(A195="","",$B$6)</f>
        <v/>
      </c>
      <c r="E195" s="16">
        <f>IF(A195="","",B195+C195+D195)</f>
        <v/>
      </c>
    </row>
    <row r="196">
      <c r="A196" s="15">
        <f>IF(184&gt;$B$5,"",184)</f>
        <v/>
      </c>
      <c r="B196" s="16">
        <f>IF(A196="","",E195)</f>
        <v/>
      </c>
      <c r="C196" s="16">
        <f>IF(A196="","",B196*$B$4)</f>
        <v/>
      </c>
      <c r="D196" s="16">
        <f>IF(A196="","",$B$6)</f>
        <v/>
      </c>
      <c r="E196" s="16">
        <f>IF(A196="","",B196+C196+D196)</f>
        <v/>
      </c>
    </row>
    <row r="197">
      <c r="A197" s="15">
        <f>IF(185&gt;$B$5,"",185)</f>
        <v/>
      </c>
      <c r="B197" s="16">
        <f>IF(A197="","",E196)</f>
        <v/>
      </c>
      <c r="C197" s="16">
        <f>IF(A197="","",B197*$B$4)</f>
        <v/>
      </c>
      <c r="D197" s="16">
        <f>IF(A197="","",$B$6)</f>
        <v/>
      </c>
      <c r="E197" s="16">
        <f>IF(A197="","",B197+C197+D197)</f>
        <v/>
      </c>
    </row>
    <row r="198">
      <c r="A198" s="15">
        <f>IF(186&gt;$B$5,"",186)</f>
        <v/>
      </c>
      <c r="B198" s="16">
        <f>IF(A198="","",E197)</f>
        <v/>
      </c>
      <c r="C198" s="16">
        <f>IF(A198="","",B198*$B$4)</f>
        <v/>
      </c>
      <c r="D198" s="16">
        <f>IF(A198="","",$B$6)</f>
        <v/>
      </c>
      <c r="E198" s="16">
        <f>IF(A198="","",B198+C198+D198)</f>
        <v/>
      </c>
    </row>
    <row r="199">
      <c r="A199" s="15">
        <f>IF(187&gt;$B$5,"",187)</f>
        <v/>
      </c>
      <c r="B199" s="16">
        <f>IF(A199="","",E198)</f>
        <v/>
      </c>
      <c r="C199" s="16">
        <f>IF(A199="","",B199*$B$4)</f>
        <v/>
      </c>
      <c r="D199" s="16">
        <f>IF(A199="","",$B$6)</f>
        <v/>
      </c>
      <c r="E199" s="16">
        <f>IF(A199="","",B199+C199+D199)</f>
        <v/>
      </c>
    </row>
    <row r="200">
      <c r="A200" s="15">
        <f>IF(188&gt;$B$5,"",188)</f>
        <v/>
      </c>
      <c r="B200" s="16">
        <f>IF(A200="","",E199)</f>
        <v/>
      </c>
      <c r="C200" s="16">
        <f>IF(A200="","",B200*$B$4)</f>
        <v/>
      </c>
      <c r="D200" s="16">
        <f>IF(A200="","",$B$6)</f>
        <v/>
      </c>
      <c r="E200" s="16">
        <f>IF(A200="","",B200+C200+D200)</f>
        <v/>
      </c>
    </row>
    <row r="201">
      <c r="A201" s="15">
        <f>IF(189&gt;$B$5,"",189)</f>
        <v/>
      </c>
      <c r="B201" s="16">
        <f>IF(A201="","",E200)</f>
        <v/>
      </c>
      <c r="C201" s="16">
        <f>IF(A201="","",B201*$B$4)</f>
        <v/>
      </c>
      <c r="D201" s="16">
        <f>IF(A201="","",$B$6)</f>
        <v/>
      </c>
      <c r="E201" s="16">
        <f>IF(A201="","",B201+C201+D201)</f>
        <v/>
      </c>
    </row>
    <row r="202">
      <c r="A202" s="15">
        <f>IF(190&gt;$B$5,"",190)</f>
        <v/>
      </c>
      <c r="B202" s="16">
        <f>IF(A202="","",E201)</f>
        <v/>
      </c>
      <c r="C202" s="16">
        <f>IF(A202="","",B202*$B$4)</f>
        <v/>
      </c>
      <c r="D202" s="16">
        <f>IF(A202="","",$B$6)</f>
        <v/>
      </c>
      <c r="E202" s="16">
        <f>IF(A202="","",B202+C202+D202)</f>
        <v/>
      </c>
    </row>
    <row r="203">
      <c r="A203" s="15">
        <f>IF(191&gt;$B$5,"",191)</f>
        <v/>
      </c>
      <c r="B203" s="16">
        <f>IF(A203="","",E202)</f>
        <v/>
      </c>
      <c r="C203" s="16">
        <f>IF(A203="","",B203*$B$4)</f>
        <v/>
      </c>
      <c r="D203" s="16">
        <f>IF(A203="","",$B$6)</f>
        <v/>
      </c>
      <c r="E203" s="16">
        <f>IF(A203="","",B203+C203+D203)</f>
        <v/>
      </c>
    </row>
    <row r="204">
      <c r="A204" s="15">
        <f>IF(192&gt;$B$5,"",192)</f>
        <v/>
      </c>
      <c r="B204" s="16">
        <f>IF(A204="","",E203)</f>
        <v/>
      </c>
      <c r="C204" s="16">
        <f>IF(A204="","",B204*$B$4)</f>
        <v/>
      </c>
      <c r="D204" s="16">
        <f>IF(A204="","",$B$6)</f>
        <v/>
      </c>
      <c r="E204" s="16">
        <f>IF(A204="","",B204+C204+D204)</f>
        <v/>
      </c>
    </row>
    <row r="205">
      <c r="A205" s="15">
        <f>IF(193&gt;$B$5,"",193)</f>
        <v/>
      </c>
      <c r="B205" s="16">
        <f>IF(A205="","",E204)</f>
        <v/>
      </c>
      <c r="C205" s="16">
        <f>IF(A205="","",B205*$B$4)</f>
        <v/>
      </c>
      <c r="D205" s="16">
        <f>IF(A205="","",$B$6)</f>
        <v/>
      </c>
      <c r="E205" s="16">
        <f>IF(A205="","",B205+C205+D205)</f>
        <v/>
      </c>
    </row>
    <row r="206">
      <c r="A206" s="15">
        <f>IF(194&gt;$B$5,"",194)</f>
        <v/>
      </c>
      <c r="B206" s="16">
        <f>IF(A206="","",E205)</f>
        <v/>
      </c>
      <c r="C206" s="16">
        <f>IF(A206="","",B206*$B$4)</f>
        <v/>
      </c>
      <c r="D206" s="16">
        <f>IF(A206="","",$B$6)</f>
        <v/>
      </c>
      <c r="E206" s="16">
        <f>IF(A206="","",B206+C206+D206)</f>
        <v/>
      </c>
    </row>
    <row r="207">
      <c r="A207" s="15">
        <f>IF(195&gt;$B$5,"",195)</f>
        <v/>
      </c>
      <c r="B207" s="16">
        <f>IF(A207="","",E206)</f>
        <v/>
      </c>
      <c r="C207" s="16">
        <f>IF(A207="","",B207*$B$4)</f>
        <v/>
      </c>
      <c r="D207" s="16">
        <f>IF(A207="","",$B$6)</f>
        <v/>
      </c>
      <c r="E207" s="16">
        <f>IF(A207="","",B207+C207+D207)</f>
        <v/>
      </c>
    </row>
    <row r="208">
      <c r="A208" s="15">
        <f>IF(196&gt;$B$5,"",196)</f>
        <v/>
      </c>
      <c r="B208" s="16">
        <f>IF(A208="","",E207)</f>
        <v/>
      </c>
      <c r="C208" s="16">
        <f>IF(A208="","",B208*$B$4)</f>
        <v/>
      </c>
      <c r="D208" s="16">
        <f>IF(A208="","",$B$6)</f>
        <v/>
      </c>
      <c r="E208" s="16">
        <f>IF(A208="","",B208+C208+D208)</f>
        <v/>
      </c>
    </row>
    <row r="209">
      <c r="A209" s="15">
        <f>IF(197&gt;$B$5,"",197)</f>
        <v/>
      </c>
      <c r="B209" s="16">
        <f>IF(A209="","",E208)</f>
        <v/>
      </c>
      <c r="C209" s="16">
        <f>IF(A209="","",B209*$B$4)</f>
        <v/>
      </c>
      <c r="D209" s="16">
        <f>IF(A209="","",$B$6)</f>
        <v/>
      </c>
      <c r="E209" s="16">
        <f>IF(A209="","",B209+C209+D209)</f>
        <v/>
      </c>
    </row>
    <row r="210">
      <c r="A210" s="15">
        <f>IF(198&gt;$B$5,"",198)</f>
        <v/>
      </c>
      <c r="B210" s="16">
        <f>IF(A210="","",E209)</f>
        <v/>
      </c>
      <c r="C210" s="16">
        <f>IF(A210="","",B210*$B$4)</f>
        <v/>
      </c>
      <c r="D210" s="16">
        <f>IF(A210="","",$B$6)</f>
        <v/>
      </c>
      <c r="E210" s="16">
        <f>IF(A210="","",B210+C210+D210)</f>
        <v/>
      </c>
    </row>
    <row r="211">
      <c r="A211" s="15">
        <f>IF(199&gt;$B$5,"",199)</f>
        <v/>
      </c>
      <c r="B211" s="16">
        <f>IF(A211="","",E210)</f>
        <v/>
      </c>
      <c r="C211" s="16">
        <f>IF(A211="","",B211*$B$4)</f>
        <v/>
      </c>
      <c r="D211" s="16">
        <f>IF(A211="","",$B$6)</f>
        <v/>
      </c>
      <c r="E211" s="16">
        <f>IF(A211="","",B211+C211+D211)</f>
        <v/>
      </c>
    </row>
    <row r="212">
      <c r="A212" s="15">
        <f>IF(200&gt;$B$5,"",200)</f>
        <v/>
      </c>
      <c r="B212" s="16">
        <f>IF(A212="","",E211)</f>
        <v/>
      </c>
      <c r="C212" s="16">
        <f>IF(A212="","",B212*$B$4)</f>
        <v/>
      </c>
      <c r="D212" s="16">
        <f>IF(A212="","",$B$6)</f>
        <v/>
      </c>
      <c r="E212" s="16">
        <f>IF(A212="","",B212+C212+D212)</f>
        <v/>
      </c>
    </row>
    <row r="213">
      <c r="A213" s="15">
        <f>IF(201&gt;$B$5,"",201)</f>
        <v/>
      </c>
      <c r="B213" s="16">
        <f>IF(A213="","",E212)</f>
        <v/>
      </c>
      <c r="C213" s="16">
        <f>IF(A213="","",B213*$B$4)</f>
        <v/>
      </c>
      <c r="D213" s="16">
        <f>IF(A213="","",$B$6)</f>
        <v/>
      </c>
      <c r="E213" s="16">
        <f>IF(A213="","",B213+C213+D213)</f>
        <v/>
      </c>
    </row>
    <row r="214">
      <c r="A214" s="15">
        <f>IF(202&gt;$B$5,"",202)</f>
        <v/>
      </c>
      <c r="B214" s="16">
        <f>IF(A214="","",E213)</f>
        <v/>
      </c>
      <c r="C214" s="16">
        <f>IF(A214="","",B214*$B$4)</f>
        <v/>
      </c>
      <c r="D214" s="16">
        <f>IF(A214="","",$B$6)</f>
        <v/>
      </c>
      <c r="E214" s="16">
        <f>IF(A214="","",B214+C214+D214)</f>
        <v/>
      </c>
    </row>
    <row r="215">
      <c r="A215" s="15">
        <f>IF(203&gt;$B$5,"",203)</f>
        <v/>
      </c>
      <c r="B215" s="16">
        <f>IF(A215="","",E214)</f>
        <v/>
      </c>
      <c r="C215" s="16">
        <f>IF(A215="","",B215*$B$4)</f>
        <v/>
      </c>
      <c r="D215" s="16">
        <f>IF(A215="","",$B$6)</f>
        <v/>
      </c>
      <c r="E215" s="16">
        <f>IF(A215="","",B215+C215+D215)</f>
        <v/>
      </c>
    </row>
    <row r="216">
      <c r="A216" s="15">
        <f>IF(204&gt;$B$5,"",204)</f>
        <v/>
      </c>
      <c r="B216" s="16">
        <f>IF(A216="","",E215)</f>
        <v/>
      </c>
      <c r="C216" s="16">
        <f>IF(A216="","",B216*$B$4)</f>
        <v/>
      </c>
      <c r="D216" s="16">
        <f>IF(A216="","",$B$6)</f>
        <v/>
      </c>
      <c r="E216" s="16">
        <f>IF(A216="","",B216+C216+D216)</f>
        <v/>
      </c>
    </row>
    <row r="217">
      <c r="A217" s="15">
        <f>IF(205&gt;$B$5,"",205)</f>
        <v/>
      </c>
      <c r="B217" s="16">
        <f>IF(A217="","",E216)</f>
        <v/>
      </c>
      <c r="C217" s="16">
        <f>IF(A217="","",B217*$B$4)</f>
        <v/>
      </c>
      <c r="D217" s="16">
        <f>IF(A217="","",$B$6)</f>
        <v/>
      </c>
      <c r="E217" s="16">
        <f>IF(A217="","",B217+C217+D217)</f>
        <v/>
      </c>
    </row>
    <row r="218">
      <c r="A218" s="15">
        <f>IF(206&gt;$B$5,"",206)</f>
        <v/>
      </c>
      <c r="B218" s="16">
        <f>IF(A218="","",E217)</f>
        <v/>
      </c>
      <c r="C218" s="16">
        <f>IF(A218="","",B218*$B$4)</f>
        <v/>
      </c>
      <c r="D218" s="16">
        <f>IF(A218="","",$B$6)</f>
        <v/>
      </c>
      <c r="E218" s="16">
        <f>IF(A218="","",B218+C218+D218)</f>
        <v/>
      </c>
    </row>
    <row r="219">
      <c r="A219" s="15">
        <f>IF(207&gt;$B$5,"",207)</f>
        <v/>
      </c>
      <c r="B219" s="16">
        <f>IF(A219="","",E218)</f>
        <v/>
      </c>
      <c r="C219" s="16">
        <f>IF(A219="","",B219*$B$4)</f>
        <v/>
      </c>
      <c r="D219" s="16">
        <f>IF(A219="","",$B$6)</f>
        <v/>
      </c>
      <c r="E219" s="16">
        <f>IF(A219="","",B219+C219+D219)</f>
        <v/>
      </c>
    </row>
    <row r="220">
      <c r="A220" s="15">
        <f>IF(208&gt;$B$5,"",208)</f>
        <v/>
      </c>
      <c r="B220" s="16">
        <f>IF(A220="","",E219)</f>
        <v/>
      </c>
      <c r="C220" s="16">
        <f>IF(A220="","",B220*$B$4)</f>
        <v/>
      </c>
      <c r="D220" s="16">
        <f>IF(A220="","",$B$6)</f>
        <v/>
      </c>
      <c r="E220" s="16">
        <f>IF(A220="","",B220+C220+D220)</f>
        <v/>
      </c>
    </row>
    <row r="221">
      <c r="A221" s="15">
        <f>IF(209&gt;$B$5,"",209)</f>
        <v/>
      </c>
      <c r="B221" s="16">
        <f>IF(A221="","",E220)</f>
        <v/>
      </c>
      <c r="C221" s="16">
        <f>IF(A221="","",B221*$B$4)</f>
        <v/>
      </c>
      <c r="D221" s="16">
        <f>IF(A221="","",$B$6)</f>
        <v/>
      </c>
      <c r="E221" s="16">
        <f>IF(A221="","",B221+C221+D221)</f>
        <v/>
      </c>
    </row>
    <row r="222">
      <c r="A222" s="15">
        <f>IF(210&gt;$B$5,"",210)</f>
        <v/>
      </c>
      <c r="B222" s="16">
        <f>IF(A222="","",E221)</f>
        <v/>
      </c>
      <c r="C222" s="16">
        <f>IF(A222="","",B222*$B$4)</f>
        <v/>
      </c>
      <c r="D222" s="16">
        <f>IF(A222="","",$B$6)</f>
        <v/>
      </c>
      <c r="E222" s="16">
        <f>IF(A222="","",B222+C222+D222)</f>
        <v/>
      </c>
    </row>
    <row r="223">
      <c r="A223" s="15">
        <f>IF(211&gt;$B$5,"",211)</f>
        <v/>
      </c>
      <c r="B223" s="16">
        <f>IF(A223="","",E222)</f>
        <v/>
      </c>
      <c r="C223" s="16">
        <f>IF(A223="","",B223*$B$4)</f>
        <v/>
      </c>
      <c r="D223" s="16">
        <f>IF(A223="","",$B$6)</f>
        <v/>
      </c>
      <c r="E223" s="16">
        <f>IF(A223="","",B223+C223+D223)</f>
        <v/>
      </c>
    </row>
    <row r="224">
      <c r="A224" s="15">
        <f>IF(212&gt;$B$5,"",212)</f>
        <v/>
      </c>
      <c r="B224" s="16">
        <f>IF(A224="","",E223)</f>
        <v/>
      </c>
      <c r="C224" s="16">
        <f>IF(A224="","",B224*$B$4)</f>
        <v/>
      </c>
      <c r="D224" s="16">
        <f>IF(A224="","",$B$6)</f>
        <v/>
      </c>
      <c r="E224" s="16">
        <f>IF(A224="","",B224+C224+D224)</f>
        <v/>
      </c>
    </row>
    <row r="225">
      <c r="A225" s="15">
        <f>IF(213&gt;$B$5,"",213)</f>
        <v/>
      </c>
      <c r="B225" s="16">
        <f>IF(A225="","",E224)</f>
        <v/>
      </c>
      <c r="C225" s="16">
        <f>IF(A225="","",B225*$B$4)</f>
        <v/>
      </c>
      <c r="D225" s="16">
        <f>IF(A225="","",$B$6)</f>
        <v/>
      </c>
      <c r="E225" s="16">
        <f>IF(A225="","",B225+C225+D225)</f>
        <v/>
      </c>
    </row>
    <row r="226">
      <c r="A226" s="15">
        <f>IF(214&gt;$B$5,"",214)</f>
        <v/>
      </c>
      <c r="B226" s="16">
        <f>IF(A226="","",E225)</f>
        <v/>
      </c>
      <c r="C226" s="16">
        <f>IF(A226="","",B226*$B$4)</f>
        <v/>
      </c>
      <c r="D226" s="16">
        <f>IF(A226="","",$B$6)</f>
        <v/>
      </c>
      <c r="E226" s="16">
        <f>IF(A226="","",B226+C226+D226)</f>
        <v/>
      </c>
    </row>
    <row r="227">
      <c r="A227" s="15">
        <f>IF(215&gt;$B$5,"",215)</f>
        <v/>
      </c>
      <c r="B227" s="16">
        <f>IF(A227="","",E226)</f>
        <v/>
      </c>
      <c r="C227" s="16">
        <f>IF(A227="","",B227*$B$4)</f>
        <v/>
      </c>
      <c r="D227" s="16">
        <f>IF(A227="","",$B$6)</f>
        <v/>
      </c>
      <c r="E227" s="16">
        <f>IF(A227="","",B227+C227+D227)</f>
        <v/>
      </c>
    </row>
    <row r="228">
      <c r="A228" s="15">
        <f>IF(216&gt;$B$5,"",216)</f>
        <v/>
      </c>
      <c r="B228" s="16">
        <f>IF(A228="","",E227)</f>
        <v/>
      </c>
      <c r="C228" s="16">
        <f>IF(A228="","",B228*$B$4)</f>
        <v/>
      </c>
      <c r="D228" s="16">
        <f>IF(A228="","",$B$6)</f>
        <v/>
      </c>
      <c r="E228" s="16">
        <f>IF(A228="","",B228+C228+D228)</f>
        <v/>
      </c>
    </row>
    <row r="229">
      <c r="A229" s="15">
        <f>IF(217&gt;$B$5,"",217)</f>
        <v/>
      </c>
      <c r="B229" s="16">
        <f>IF(A229="","",E228)</f>
        <v/>
      </c>
      <c r="C229" s="16">
        <f>IF(A229="","",B229*$B$4)</f>
        <v/>
      </c>
      <c r="D229" s="16">
        <f>IF(A229="","",$B$6)</f>
        <v/>
      </c>
      <c r="E229" s="16">
        <f>IF(A229="","",B229+C229+D229)</f>
        <v/>
      </c>
    </row>
    <row r="230">
      <c r="A230" s="15">
        <f>IF(218&gt;$B$5,"",218)</f>
        <v/>
      </c>
      <c r="B230" s="16">
        <f>IF(A230="","",E229)</f>
        <v/>
      </c>
      <c r="C230" s="16">
        <f>IF(A230="","",B230*$B$4)</f>
        <v/>
      </c>
      <c r="D230" s="16">
        <f>IF(A230="","",$B$6)</f>
        <v/>
      </c>
      <c r="E230" s="16">
        <f>IF(A230="","",B230+C230+D230)</f>
        <v/>
      </c>
    </row>
    <row r="231">
      <c r="A231" s="15">
        <f>IF(219&gt;$B$5,"",219)</f>
        <v/>
      </c>
      <c r="B231" s="16">
        <f>IF(A231="","",E230)</f>
        <v/>
      </c>
      <c r="C231" s="16">
        <f>IF(A231="","",B231*$B$4)</f>
        <v/>
      </c>
      <c r="D231" s="16">
        <f>IF(A231="","",$B$6)</f>
        <v/>
      </c>
      <c r="E231" s="16">
        <f>IF(A231="","",B231+C231+D231)</f>
        <v/>
      </c>
    </row>
    <row r="232">
      <c r="A232" s="15">
        <f>IF(220&gt;$B$5,"",220)</f>
        <v/>
      </c>
      <c r="B232" s="16">
        <f>IF(A232="","",E231)</f>
        <v/>
      </c>
      <c r="C232" s="16">
        <f>IF(A232="","",B232*$B$4)</f>
        <v/>
      </c>
      <c r="D232" s="16">
        <f>IF(A232="","",$B$6)</f>
        <v/>
      </c>
      <c r="E232" s="16">
        <f>IF(A232="","",B232+C232+D232)</f>
        <v/>
      </c>
    </row>
    <row r="233">
      <c r="A233" s="15">
        <f>IF(221&gt;$B$5,"",221)</f>
        <v/>
      </c>
      <c r="B233" s="16">
        <f>IF(A233="","",E232)</f>
        <v/>
      </c>
      <c r="C233" s="16">
        <f>IF(A233="","",B233*$B$4)</f>
        <v/>
      </c>
      <c r="D233" s="16">
        <f>IF(A233="","",$B$6)</f>
        <v/>
      </c>
      <c r="E233" s="16">
        <f>IF(A233="","",B233+C233+D233)</f>
        <v/>
      </c>
    </row>
    <row r="234">
      <c r="A234" s="15">
        <f>IF(222&gt;$B$5,"",222)</f>
        <v/>
      </c>
      <c r="B234" s="16">
        <f>IF(A234="","",E233)</f>
        <v/>
      </c>
      <c r="C234" s="16">
        <f>IF(A234="","",B234*$B$4)</f>
        <v/>
      </c>
      <c r="D234" s="16">
        <f>IF(A234="","",$B$6)</f>
        <v/>
      </c>
      <c r="E234" s="16">
        <f>IF(A234="","",B234+C234+D234)</f>
        <v/>
      </c>
    </row>
    <row r="235">
      <c r="A235" s="15">
        <f>IF(223&gt;$B$5,"",223)</f>
        <v/>
      </c>
      <c r="B235" s="16">
        <f>IF(A235="","",E234)</f>
        <v/>
      </c>
      <c r="C235" s="16">
        <f>IF(A235="","",B235*$B$4)</f>
        <v/>
      </c>
      <c r="D235" s="16">
        <f>IF(A235="","",$B$6)</f>
        <v/>
      </c>
      <c r="E235" s="16">
        <f>IF(A235="","",B235+C235+D235)</f>
        <v/>
      </c>
    </row>
    <row r="236">
      <c r="A236" s="15">
        <f>IF(224&gt;$B$5,"",224)</f>
        <v/>
      </c>
      <c r="B236" s="16">
        <f>IF(A236="","",E235)</f>
        <v/>
      </c>
      <c r="C236" s="16">
        <f>IF(A236="","",B236*$B$4)</f>
        <v/>
      </c>
      <c r="D236" s="16">
        <f>IF(A236="","",$B$6)</f>
        <v/>
      </c>
      <c r="E236" s="16">
        <f>IF(A236="","",B236+C236+D236)</f>
        <v/>
      </c>
    </row>
    <row r="237">
      <c r="A237" s="15">
        <f>IF(225&gt;$B$5,"",225)</f>
        <v/>
      </c>
      <c r="B237" s="16">
        <f>IF(A237="","",E236)</f>
        <v/>
      </c>
      <c r="C237" s="16">
        <f>IF(A237="","",B237*$B$4)</f>
        <v/>
      </c>
      <c r="D237" s="16">
        <f>IF(A237="","",$B$6)</f>
        <v/>
      </c>
      <c r="E237" s="16">
        <f>IF(A237="","",B237+C237+D237)</f>
        <v/>
      </c>
    </row>
    <row r="238">
      <c r="A238" s="15">
        <f>IF(226&gt;$B$5,"",226)</f>
        <v/>
      </c>
      <c r="B238" s="16">
        <f>IF(A238="","",E237)</f>
        <v/>
      </c>
      <c r="C238" s="16">
        <f>IF(A238="","",B238*$B$4)</f>
        <v/>
      </c>
      <c r="D238" s="16">
        <f>IF(A238="","",$B$6)</f>
        <v/>
      </c>
      <c r="E238" s="16">
        <f>IF(A238="","",B238+C238+D238)</f>
        <v/>
      </c>
    </row>
    <row r="239">
      <c r="A239" s="15">
        <f>IF(227&gt;$B$5,"",227)</f>
        <v/>
      </c>
      <c r="B239" s="16">
        <f>IF(A239="","",E238)</f>
        <v/>
      </c>
      <c r="C239" s="16">
        <f>IF(A239="","",B239*$B$4)</f>
        <v/>
      </c>
      <c r="D239" s="16">
        <f>IF(A239="","",$B$6)</f>
        <v/>
      </c>
      <c r="E239" s="16">
        <f>IF(A239="","",B239+C239+D239)</f>
        <v/>
      </c>
    </row>
    <row r="240">
      <c r="A240" s="15">
        <f>IF(228&gt;$B$5,"",228)</f>
        <v/>
      </c>
      <c r="B240" s="16">
        <f>IF(A240="","",E239)</f>
        <v/>
      </c>
      <c r="C240" s="16">
        <f>IF(A240="","",B240*$B$4)</f>
        <v/>
      </c>
      <c r="D240" s="16">
        <f>IF(A240="","",$B$6)</f>
        <v/>
      </c>
      <c r="E240" s="16">
        <f>IF(A240="","",B240+C240+D240)</f>
        <v/>
      </c>
    </row>
    <row r="241">
      <c r="A241" s="15">
        <f>IF(229&gt;$B$5,"",229)</f>
        <v/>
      </c>
      <c r="B241" s="16">
        <f>IF(A241="","",E240)</f>
        <v/>
      </c>
      <c r="C241" s="16">
        <f>IF(A241="","",B241*$B$4)</f>
        <v/>
      </c>
      <c r="D241" s="16">
        <f>IF(A241="","",$B$6)</f>
        <v/>
      </c>
      <c r="E241" s="16">
        <f>IF(A241="","",B241+C241+D241)</f>
        <v/>
      </c>
    </row>
    <row r="242">
      <c r="A242" s="15">
        <f>IF(230&gt;$B$5,"",230)</f>
        <v/>
      </c>
      <c r="B242" s="16">
        <f>IF(A242="","",E241)</f>
        <v/>
      </c>
      <c r="C242" s="16">
        <f>IF(A242="","",B242*$B$4)</f>
        <v/>
      </c>
      <c r="D242" s="16">
        <f>IF(A242="","",$B$6)</f>
        <v/>
      </c>
      <c r="E242" s="16">
        <f>IF(A242="","",B242+C242+D242)</f>
        <v/>
      </c>
    </row>
    <row r="243">
      <c r="A243" s="15">
        <f>IF(231&gt;$B$5,"",231)</f>
        <v/>
      </c>
      <c r="B243" s="16">
        <f>IF(A243="","",E242)</f>
        <v/>
      </c>
      <c r="C243" s="16">
        <f>IF(A243="","",B243*$B$4)</f>
        <v/>
      </c>
      <c r="D243" s="16">
        <f>IF(A243="","",$B$6)</f>
        <v/>
      </c>
      <c r="E243" s="16">
        <f>IF(A243="","",B243+C243+D243)</f>
        <v/>
      </c>
    </row>
    <row r="244">
      <c r="A244" s="15">
        <f>IF(232&gt;$B$5,"",232)</f>
        <v/>
      </c>
      <c r="B244" s="16">
        <f>IF(A244="","",E243)</f>
        <v/>
      </c>
      <c r="C244" s="16">
        <f>IF(A244="","",B244*$B$4)</f>
        <v/>
      </c>
      <c r="D244" s="16">
        <f>IF(A244="","",$B$6)</f>
        <v/>
      </c>
      <c r="E244" s="16">
        <f>IF(A244="","",B244+C244+D244)</f>
        <v/>
      </c>
    </row>
    <row r="245">
      <c r="A245" s="15">
        <f>IF(233&gt;$B$5,"",233)</f>
        <v/>
      </c>
      <c r="B245" s="16">
        <f>IF(A245="","",E244)</f>
        <v/>
      </c>
      <c r="C245" s="16">
        <f>IF(A245="","",B245*$B$4)</f>
        <v/>
      </c>
      <c r="D245" s="16">
        <f>IF(A245="","",$B$6)</f>
        <v/>
      </c>
      <c r="E245" s="16">
        <f>IF(A245="","",B245+C245+D245)</f>
        <v/>
      </c>
    </row>
    <row r="246">
      <c r="A246" s="15">
        <f>IF(234&gt;$B$5,"",234)</f>
        <v/>
      </c>
      <c r="B246" s="16">
        <f>IF(A246="","",E245)</f>
        <v/>
      </c>
      <c r="C246" s="16">
        <f>IF(A246="","",B246*$B$4)</f>
        <v/>
      </c>
      <c r="D246" s="16">
        <f>IF(A246="","",$B$6)</f>
        <v/>
      </c>
      <c r="E246" s="16">
        <f>IF(A246="","",B246+C246+D246)</f>
        <v/>
      </c>
    </row>
    <row r="247">
      <c r="A247" s="15">
        <f>IF(235&gt;$B$5,"",235)</f>
        <v/>
      </c>
      <c r="B247" s="16">
        <f>IF(A247="","",E246)</f>
        <v/>
      </c>
      <c r="C247" s="16">
        <f>IF(A247="","",B247*$B$4)</f>
        <v/>
      </c>
      <c r="D247" s="16">
        <f>IF(A247="","",$B$6)</f>
        <v/>
      </c>
      <c r="E247" s="16">
        <f>IF(A247="","",B247+C247+D247)</f>
        <v/>
      </c>
    </row>
    <row r="248">
      <c r="A248" s="15">
        <f>IF(236&gt;$B$5,"",236)</f>
        <v/>
      </c>
      <c r="B248" s="16">
        <f>IF(A248="","",E247)</f>
        <v/>
      </c>
      <c r="C248" s="16">
        <f>IF(A248="","",B248*$B$4)</f>
        <v/>
      </c>
      <c r="D248" s="16">
        <f>IF(A248="","",$B$6)</f>
        <v/>
      </c>
      <c r="E248" s="16">
        <f>IF(A248="","",B248+C248+D248)</f>
        <v/>
      </c>
    </row>
    <row r="249">
      <c r="A249" s="15">
        <f>IF(237&gt;$B$5,"",237)</f>
        <v/>
      </c>
      <c r="B249" s="16">
        <f>IF(A249="","",E248)</f>
        <v/>
      </c>
      <c r="C249" s="16">
        <f>IF(A249="","",B249*$B$4)</f>
        <v/>
      </c>
      <c r="D249" s="16">
        <f>IF(A249="","",$B$6)</f>
        <v/>
      </c>
      <c r="E249" s="16">
        <f>IF(A249="","",B249+C249+D249)</f>
        <v/>
      </c>
    </row>
    <row r="250">
      <c r="A250" s="15">
        <f>IF(238&gt;$B$5,"",238)</f>
        <v/>
      </c>
      <c r="B250" s="16">
        <f>IF(A250="","",E249)</f>
        <v/>
      </c>
      <c r="C250" s="16">
        <f>IF(A250="","",B250*$B$4)</f>
        <v/>
      </c>
      <c r="D250" s="16">
        <f>IF(A250="","",$B$6)</f>
        <v/>
      </c>
      <c r="E250" s="16">
        <f>IF(A250="","",B250+C250+D250)</f>
        <v/>
      </c>
    </row>
    <row r="251">
      <c r="A251" s="15">
        <f>IF(239&gt;$B$5,"",239)</f>
        <v/>
      </c>
      <c r="B251" s="16">
        <f>IF(A251="","",E250)</f>
        <v/>
      </c>
      <c r="C251" s="16">
        <f>IF(A251="","",B251*$B$4)</f>
        <v/>
      </c>
      <c r="D251" s="16">
        <f>IF(A251="","",$B$6)</f>
        <v/>
      </c>
      <c r="E251" s="16">
        <f>IF(A251="","",B251+C251+D251)</f>
        <v/>
      </c>
    </row>
    <row r="252">
      <c r="A252" s="15">
        <f>IF(240&gt;$B$5,"",240)</f>
        <v/>
      </c>
      <c r="B252" s="16">
        <f>IF(A252="","",E251)</f>
        <v/>
      </c>
      <c r="C252" s="16">
        <f>IF(A252="","",B252*$B$4)</f>
        <v/>
      </c>
      <c r="D252" s="16">
        <f>IF(A252="","",$B$6)</f>
        <v/>
      </c>
      <c r="E252" s="16">
        <f>IF(A252="","",B252+C252+D252)</f>
        <v/>
      </c>
    </row>
    <row r="253">
      <c r="A253" s="15">
        <f>IF(241&gt;$B$5,"",241)</f>
        <v/>
      </c>
      <c r="B253" s="16">
        <f>IF(A253="","",E252)</f>
        <v/>
      </c>
      <c r="C253" s="16">
        <f>IF(A253="","",B253*$B$4)</f>
        <v/>
      </c>
      <c r="D253" s="16">
        <f>IF(A253="","",$B$6)</f>
        <v/>
      </c>
      <c r="E253" s="16">
        <f>IF(A253="","",B253+C253+D253)</f>
        <v/>
      </c>
    </row>
    <row r="254">
      <c r="A254" s="15">
        <f>IF(242&gt;$B$5,"",242)</f>
        <v/>
      </c>
      <c r="B254" s="16">
        <f>IF(A254="","",E253)</f>
        <v/>
      </c>
      <c r="C254" s="16">
        <f>IF(A254="","",B254*$B$4)</f>
        <v/>
      </c>
      <c r="D254" s="16">
        <f>IF(A254="","",$B$6)</f>
        <v/>
      </c>
      <c r="E254" s="16">
        <f>IF(A254="","",B254+C254+D254)</f>
        <v/>
      </c>
    </row>
    <row r="255">
      <c r="A255" s="15">
        <f>IF(243&gt;$B$5,"",243)</f>
        <v/>
      </c>
      <c r="B255" s="16">
        <f>IF(A255="","",E254)</f>
        <v/>
      </c>
      <c r="C255" s="16">
        <f>IF(A255="","",B255*$B$4)</f>
        <v/>
      </c>
      <c r="D255" s="16">
        <f>IF(A255="","",$B$6)</f>
        <v/>
      </c>
      <c r="E255" s="16">
        <f>IF(A255="","",B255+C255+D255)</f>
        <v/>
      </c>
    </row>
    <row r="256">
      <c r="A256" s="15">
        <f>IF(244&gt;$B$5,"",244)</f>
        <v/>
      </c>
      <c r="B256" s="16">
        <f>IF(A256="","",E255)</f>
        <v/>
      </c>
      <c r="C256" s="16">
        <f>IF(A256="","",B256*$B$4)</f>
        <v/>
      </c>
      <c r="D256" s="16">
        <f>IF(A256="","",$B$6)</f>
        <v/>
      </c>
      <c r="E256" s="16">
        <f>IF(A256="","",B256+C256+D256)</f>
        <v/>
      </c>
    </row>
    <row r="257">
      <c r="A257" s="15">
        <f>IF(245&gt;$B$5,"",245)</f>
        <v/>
      </c>
      <c r="B257" s="16">
        <f>IF(A257="","",E256)</f>
        <v/>
      </c>
      <c r="C257" s="16">
        <f>IF(A257="","",B257*$B$4)</f>
        <v/>
      </c>
      <c r="D257" s="16">
        <f>IF(A257="","",$B$6)</f>
        <v/>
      </c>
      <c r="E257" s="16">
        <f>IF(A257="","",B257+C257+D257)</f>
        <v/>
      </c>
    </row>
    <row r="258">
      <c r="A258" s="15">
        <f>IF(246&gt;$B$5,"",246)</f>
        <v/>
      </c>
      <c r="B258" s="16">
        <f>IF(A258="","",E257)</f>
        <v/>
      </c>
      <c r="C258" s="16">
        <f>IF(A258="","",B258*$B$4)</f>
        <v/>
      </c>
      <c r="D258" s="16">
        <f>IF(A258="","",$B$6)</f>
        <v/>
      </c>
      <c r="E258" s="16">
        <f>IF(A258="","",B258+C258+D258)</f>
        <v/>
      </c>
    </row>
    <row r="259">
      <c r="A259" s="15">
        <f>IF(247&gt;$B$5,"",247)</f>
        <v/>
      </c>
      <c r="B259" s="16">
        <f>IF(A259="","",E258)</f>
        <v/>
      </c>
      <c r="C259" s="16">
        <f>IF(A259="","",B259*$B$4)</f>
        <v/>
      </c>
      <c r="D259" s="16">
        <f>IF(A259="","",$B$6)</f>
        <v/>
      </c>
      <c r="E259" s="16">
        <f>IF(A259="","",B259+C259+D259)</f>
        <v/>
      </c>
    </row>
    <row r="260">
      <c r="A260" s="15">
        <f>IF(248&gt;$B$5,"",248)</f>
        <v/>
      </c>
      <c r="B260" s="16">
        <f>IF(A260="","",E259)</f>
        <v/>
      </c>
      <c r="C260" s="16">
        <f>IF(A260="","",B260*$B$4)</f>
        <v/>
      </c>
      <c r="D260" s="16">
        <f>IF(A260="","",$B$6)</f>
        <v/>
      </c>
      <c r="E260" s="16">
        <f>IF(A260="","",B260+C260+D260)</f>
        <v/>
      </c>
    </row>
    <row r="261">
      <c r="A261" s="15">
        <f>IF(249&gt;$B$5,"",249)</f>
        <v/>
      </c>
      <c r="B261" s="16">
        <f>IF(A261="","",E260)</f>
        <v/>
      </c>
      <c r="C261" s="16">
        <f>IF(A261="","",B261*$B$4)</f>
        <v/>
      </c>
      <c r="D261" s="16">
        <f>IF(A261="","",$B$6)</f>
        <v/>
      </c>
      <c r="E261" s="16">
        <f>IF(A261="","",B261+C261+D261)</f>
        <v/>
      </c>
    </row>
    <row r="262">
      <c r="A262" s="15">
        <f>IF(250&gt;$B$5,"",250)</f>
        <v/>
      </c>
      <c r="B262" s="16">
        <f>IF(A262="","",E261)</f>
        <v/>
      </c>
      <c r="C262" s="16">
        <f>IF(A262="","",B262*$B$4)</f>
        <v/>
      </c>
      <c r="D262" s="16">
        <f>IF(A262="","",$B$6)</f>
        <v/>
      </c>
      <c r="E262" s="16">
        <f>IF(A262="","",B262+C262+D262)</f>
        <v/>
      </c>
    </row>
    <row r="263">
      <c r="A263" s="15">
        <f>IF(251&gt;$B$5,"",251)</f>
        <v/>
      </c>
      <c r="B263" s="16">
        <f>IF(A263="","",E262)</f>
        <v/>
      </c>
      <c r="C263" s="16">
        <f>IF(A263="","",B263*$B$4)</f>
        <v/>
      </c>
      <c r="D263" s="16">
        <f>IF(A263="","",$B$6)</f>
        <v/>
      </c>
      <c r="E263" s="16">
        <f>IF(A263="","",B263+C263+D263)</f>
        <v/>
      </c>
    </row>
    <row r="264">
      <c r="A264" s="15">
        <f>IF(252&gt;$B$5,"",252)</f>
        <v/>
      </c>
      <c r="B264" s="16">
        <f>IF(A264="","",E263)</f>
        <v/>
      </c>
      <c r="C264" s="16">
        <f>IF(A264="","",B264*$B$4)</f>
        <v/>
      </c>
      <c r="D264" s="16">
        <f>IF(A264="","",$B$6)</f>
        <v/>
      </c>
      <c r="E264" s="16">
        <f>IF(A264="","",B264+C264+D264)</f>
        <v/>
      </c>
    </row>
    <row r="265">
      <c r="A265" s="15">
        <f>IF(253&gt;$B$5,"",253)</f>
        <v/>
      </c>
      <c r="B265" s="16">
        <f>IF(A265="","",E264)</f>
        <v/>
      </c>
      <c r="C265" s="16">
        <f>IF(A265="","",B265*$B$4)</f>
        <v/>
      </c>
      <c r="D265" s="16">
        <f>IF(A265="","",$B$6)</f>
        <v/>
      </c>
      <c r="E265" s="16">
        <f>IF(A265="","",B265+C265+D265)</f>
        <v/>
      </c>
    </row>
    <row r="266">
      <c r="A266" s="15">
        <f>IF(254&gt;$B$5,"",254)</f>
        <v/>
      </c>
      <c r="B266" s="16">
        <f>IF(A266="","",E265)</f>
        <v/>
      </c>
      <c r="C266" s="16">
        <f>IF(A266="","",B266*$B$4)</f>
        <v/>
      </c>
      <c r="D266" s="16">
        <f>IF(A266="","",$B$6)</f>
        <v/>
      </c>
      <c r="E266" s="16">
        <f>IF(A266="","",B266+C266+D266)</f>
        <v/>
      </c>
    </row>
    <row r="267">
      <c r="A267" s="15">
        <f>IF(255&gt;$B$5,"",255)</f>
        <v/>
      </c>
      <c r="B267" s="16">
        <f>IF(A267="","",E266)</f>
        <v/>
      </c>
      <c r="C267" s="16">
        <f>IF(A267="","",B267*$B$4)</f>
        <v/>
      </c>
      <c r="D267" s="16">
        <f>IF(A267="","",$B$6)</f>
        <v/>
      </c>
      <c r="E267" s="16">
        <f>IF(A267="","",B267+C267+D267)</f>
        <v/>
      </c>
    </row>
    <row r="268">
      <c r="A268" s="15">
        <f>IF(256&gt;$B$5,"",256)</f>
        <v/>
      </c>
      <c r="B268" s="16">
        <f>IF(A268="","",E267)</f>
        <v/>
      </c>
      <c r="C268" s="16">
        <f>IF(A268="","",B268*$B$4)</f>
        <v/>
      </c>
      <c r="D268" s="16">
        <f>IF(A268="","",$B$6)</f>
        <v/>
      </c>
      <c r="E268" s="16">
        <f>IF(A268="","",B268+C268+D268)</f>
        <v/>
      </c>
    </row>
    <row r="269">
      <c r="A269" s="15">
        <f>IF(257&gt;$B$5,"",257)</f>
        <v/>
      </c>
      <c r="B269" s="16">
        <f>IF(A269="","",E268)</f>
        <v/>
      </c>
      <c r="C269" s="16">
        <f>IF(A269="","",B269*$B$4)</f>
        <v/>
      </c>
      <c r="D269" s="16">
        <f>IF(A269="","",$B$6)</f>
        <v/>
      </c>
      <c r="E269" s="16">
        <f>IF(A269="","",B269+C269+D269)</f>
        <v/>
      </c>
    </row>
    <row r="270">
      <c r="A270" s="15">
        <f>IF(258&gt;$B$5,"",258)</f>
        <v/>
      </c>
      <c r="B270" s="16">
        <f>IF(A270="","",E269)</f>
        <v/>
      </c>
      <c r="C270" s="16">
        <f>IF(A270="","",B270*$B$4)</f>
        <v/>
      </c>
      <c r="D270" s="16">
        <f>IF(A270="","",$B$6)</f>
        <v/>
      </c>
      <c r="E270" s="16">
        <f>IF(A270="","",B270+C270+D270)</f>
        <v/>
      </c>
    </row>
    <row r="271">
      <c r="A271" s="15">
        <f>IF(259&gt;$B$5,"",259)</f>
        <v/>
      </c>
      <c r="B271" s="16">
        <f>IF(A271="","",E270)</f>
        <v/>
      </c>
      <c r="C271" s="16">
        <f>IF(A271="","",B271*$B$4)</f>
        <v/>
      </c>
      <c r="D271" s="16">
        <f>IF(A271="","",$B$6)</f>
        <v/>
      </c>
      <c r="E271" s="16">
        <f>IF(A271="","",B271+C271+D271)</f>
        <v/>
      </c>
    </row>
    <row r="272">
      <c r="A272" s="15">
        <f>IF(260&gt;$B$5,"",260)</f>
        <v/>
      </c>
      <c r="B272" s="16">
        <f>IF(A272="","",E271)</f>
        <v/>
      </c>
      <c r="C272" s="16">
        <f>IF(A272="","",B272*$B$4)</f>
        <v/>
      </c>
      <c r="D272" s="16">
        <f>IF(A272="","",$B$6)</f>
        <v/>
      </c>
      <c r="E272" s="16">
        <f>IF(A272="","",B272+C272+D272)</f>
        <v/>
      </c>
    </row>
    <row r="273">
      <c r="A273" s="15">
        <f>IF(261&gt;$B$5,"",261)</f>
        <v/>
      </c>
      <c r="B273" s="16">
        <f>IF(A273="","",E272)</f>
        <v/>
      </c>
      <c r="C273" s="16">
        <f>IF(A273="","",B273*$B$4)</f>
        <v/>
      </c>
      <c r="D273" s="16">
        <f>IF(A273="","",$B$6)</f>
        <v/>
      </c>
      <c r="E273" s="16">
        <f>IF(A273="","",B273+C273+D273)</f>
        <v/>
      </c>
    </row>
    <row r="274">
      <c r="A274" s="15">
        <f>IF(262&gt;$B$5,"",262)</f>
        <v/>
      </c>
      <c r="B274" s="16">
        <f>IF(A274="","",E273)</f>
        <v/>
      </c>
      <c r="C274" s="16">
        <f>IF(A274="","",B274*$B$4)</f>
        <v/>
      </c>
      <c r="D274" s="16">
        <f>IF(A274="","",$B$6)</f>
        <v/>
      </c>
      <c r="E274" s="16">
        <f>IF(A274="","",B274+C274+D274)</f>
        <v/>
      </c>
    </row>
    <row r="275">
      <c r="A275" s="15">
        <f>IF(263&gt;$B$5,"",263)</f>
        <v/>
      </c>
      <c r="B275" s="16">
        <f>IF(A275="","",E274)</f>
        <v/>
      </c>
      <c r="C275" s="16">
        <f>IF(A275="","",B275*$B$4)</f>
        <v/>
      </c>
      <c r="D275" s="16">
        <f>IF(A275="","",$B$6)</f>
        <v/>
      </c>
      <c r="E275" s="16">
        <f>IF(A275="","",B275+C275+D275)</f>
        <v/>
      </c>
    </row>
    <row r="276">
      <c r="A276" s="15">
        <f>IF(264&gt;$B$5,"",264)</f>
        <v/>
      </c>
      <c r="B276" s="16">
        <f>IF(A276="","",E275)</f>
        <v/>
      </c>
      <c r="C276" s="16">
        <f>IF(A276="","",B276*$B$4)</f>
        <v/>
      </c>
      <c r="D276" s="16">
        <f>IF(A276="","",$B$6)</f>
        <v/>
      </c>
      <c r="E276" s="16">
        <f>IF(A276="","",B276+C276+D276)</f>
        <v/>
      </c>
    </row>
    <row r="277">
      <c r="A277" s="15">
        <f>IF(265&gt;$B$5,"",265)</f>
        <v/>
      </c>
      <c r="B277" s="16">
        <f>IF(A277="","",E276)</f>
        <v/>
      </c>
      <c r="C277" s="16">
        <f>IF(A277="","",B277*$B$4)</f>
        <v/>
      </c>
      <c r="D277" s="16">
        <f>IF(A277="","",$B$6)</f>
        <v/>
      </c>
      <c r="E277" s="16">
        <f>IF(A277="","",B277+C277+D277)</f>
        <v/>
      </c>
    </row>
    <row r="278">
      <c r="A278" s="15">
        <f>IF(266&gt;$B$5,"",266)</f>
        <v/>
      </c>
      <c r="B278" s="16">
        <f>IF(A278="","",E277)</f>
        <v/>
      </c>
      <c r="C278" s="16">
        <f>IF(A278="","",B278*$B$4)</f>
        <v/>
      </c>
      <c r="D278" s="16">
        <f>IF(A278="","",$B$6)</f>
        <v/>
      </c>
      <c r="E278" s="16">
        <f>IF(A278="","",B278+C278+D278)</f>
        <v/>
      </c>
    </row>
    <row r="279">
      <c r="A279" s="15">
        <f>IF(267&gt;$B$5,"",267)</f>
        <v/>
      </c>
      <c r="B279" s="16">
        <f>IF(A279="","",E278)</f>
        <v/>
      </c>
      <c r="C279" s="16">
        <f>IF(A279="","",B279*$B$4)</f>
        <v/>
      </c>
      <c r="D279" s="16">
        <f>IF(A279="","",$B$6)</f>
        <v/>
      </c>
      <c r="E279" s="16">
        <f>IF(A279="","",B279+C279+D279)</f>
        <v/>
      </c>
    </row>
    <row r="280">
      <c r="A280" s="15">
        <f>IF(268&gt;$B$5,"",268)</f>
        <v/>
      </c>
      <c r="B280" s="16">
        <f>IF(A280="","",E279)</f>
        <v/>
      </c>
      <c r="C280" s="16">
        <f>IF(A280="","",B280*$B$4)</f>
        <v/>
      </c>
      <c r="D280" s="16">
        <f>IF(A280="","",$B$6)</f>
        <v/>
      </c>
      <c r="E280" s="16">
        <f>IF(A280="","",B280+C280+D280)</f>
        <v/>
      </c>
    </row>
    <row r="281">
      <c r="A281" s="15">
        <f>IF(269&gt;$B$5,"",269)</f>
        <v/>
      </c>
      <c r="B281" s="16">
        <f>IF(A281="","",E280)</f>
        <v/>
      </c>
      <c r="C281" s="16">
        <f>IF(A281="","",B281*$B$4)</f>
        <v/>
      </c>
      <c r="D281" s="16">
        <f>IF(A281="","",$B$6)</f>
        <v/>
      </c>
      <c r="E281" s="16">
        <f>IF(A281="","",B281+C281+D281)</f>
        <v/>
      </c>
    </row>
    <row r="282">
      <c r="A282" s="15">
        <f>IF(270&gt;$B$5,"",270)</f>
        <v/>
      </c>
      <c r="B282" s="16">
        <f>IF(A282="","",E281)</f>
        <v/>
      </c>
      <c r="C282" s="16">
        <f>IF(A282="","",B282*$B$4)</f>
        <v/>
      </c>
      <c r="D282" s="16">
        <f>IF(A282="","",$B$6)</f>
        <v/>
      </c>
      <c r="E282" s="16">
        <f>IF(A282="","",B282+C282+D282)</f>
        <v/>
      </c>
    </row>
    <row r="283">
      <c r="A283" s="15">
        <f>IF(271&gt;$B$5,"",271)</f>
        <v/>
      </c>
      <c r="B283" s="16">
        <f>IF(A283="","",E282)</f>
        <v/>
      </c>
      <c r="C283" s="16">
        <f>IF(A283="","",B283*$B$4)</f>
        <v/>
      </c>
      <c r="D283" s="16">
        <f>IF(A283="","",$B$6)</f>
        <v/>
      </c>
      <c r="E283" s="16">
        <f>IF(A283="","",B283+C283+D283)</f>
        <v/>
      </c>
    </row>
    <row r="284">
      <c r="A284" s="15">
        <f>IF(272&gt;$B$5,"",272)</f>
        <v/>
      </c>
      <c r="B284" s="16">
        <f>IF(A284="","",E283)</f>
        <v/>
      </c>
      <c r="C284" s="16">
        <f>IF(A284="","",B284*$B$4)</f>
        <v/>
      </c>
      <c r="D284" s="16">
        <f>IF(A284="","",$B$6)</f>
        <v/>
      </c>
      <c r="E284" s="16">
        <f>IF(A284="","",B284+C284+D284)</f>
        <v/>
      </c>
    </row>
    <row r="285">
      <c r="A285" s="15">
        <f>IF(273&gt;$B$5,"",273)</f>
        <v/>
      </c>
      <c r="B285" s="16">
        <f>IF(A285="","",E284)</f>
        <v/>
      </c>
      <c r="C285" s="16">
        <f>IF(A285="","",B285*$B$4)</f>
        <v/>
      </c>
      <c r="D285" s="16">
        <f>IF(A285="","",$B$6)</f>
        <v/>
      </c>
      <c r="E285" s="16">
        <f>IF(A285="","",B285+C285+D285)</f>
        <v/>
      </c>
    </row>
    <row r="286">
      <c r="A286" s="15">
        <f>IF(274&gt;$B$5,"",274)</f>
        <v/>
      </c>
      <c r="B286" s="16">
        <f>IF(A286="","",E285)</f>
        <v/>
      </c>
      <c r="C286" s="16">
        <f>IF(A286="","",B286*$B$4)</f>
        <v/>
      </c>
      <c r="D286" s="16">
        <f>IF(A286="","",$B$6)</f>
        <v/>
      </c>
      <c r="E286" s="16">
        <f>IF(A286="","",B286+C286+D286)</f>
        <v/>
      </c>
    </row>
    <row r="287">
      <c r="A287" s="15">
        <f>IF(275&gt;$B$5,"",275)</f>
        <v/>
      </c>
      <c r="B287" s="16">
        <f>IF(A287="","",E286)</f>
        <v/>
      </c>
      <c r="C287" s="16">
        <f>IF(A287="","",B287*$B$4)</f>
        <v/>
      </c>
      <c r="D287" s="16">
        <f>IF(A287="","",$B$6)</f>
        <v/>
      </c>
      <c r="E287" s="16">
        <f>IF(A287="","",B287+C287+D287)</f>
        <v/>
      </c>
    </row>
    <row r="288">
      <c r="A288" s="15">
        <f>IF(276&gt;$B$5,"",276)</f>
        <v/>
      </c>
      <c r="B288" s="16">
        <f>IF(A288="","",E287)</f>
        <v/>
      </c>
      <c r="C288" s="16">
        <f>IF(A288="","",B288*$B$4)</f>
        <v/>
      </c>
      <c r="D288" s="16">
        <f>IF(A288="","",$B$6)</f>
        <v/>
      </c>
      <c r="E288" s="16">
        <f>IF(A288="","",B288+C288+D288)</f>
        <v/>
      </c>
    </row>
    <row r="289">
      <c r="A289" s="15">
        <f>IF(277&gt;$B$5,"",277)</f>
        <v/>
      </c>
      <c r="B289" s="16">
        <f>IF(A289="","",E288)</f>
        <v/>
      </c>
      <c r="C289" s="16">
        <f>IF(A289="","",B289*$B$4)</f>
        <v/>
      </c>
      <c r="D289" s="16">
        <f>IF(A289="","",$B$6)</f>
        <v/>
      </c>
      <c r="E289" s="16">
        <f>IF(A289="","",B289+C289+D289)</f>
        <v/>
      </c>
    </row>
    <row r="290">
      <c r="A290" s="15">
        <f>IF(278&gt;$B$5,"",278)</f>
        <v/>
      </c>
      <c r="B290" s="16">
        <f>IF(A290="","",E289)</f>
        <v/>
      </c>
      <c r="C290" s="16">
        <f>IF(A290="","",B290*$B$4)</f>
        <v/>
      </c>
      <c r="D290" s="16">
        <f>IF(A290="","",$B$6)</f>
        <v/>
      </c>
      <c r="E290" s="16">
        <f>IF(A290="","",B290+C290+D290)</f>
        <v/>
      </c>
    </row>
    <row r="291">
      <c r="A291" s="15">
        <f>IF(279&gt;$B$5,"",279)</f>
        <v/>
      </c>
      <c r="B291" s="16">
        <f>IF(A291="","",E290)</f>
        <v/>
      </c>
      <c r="C291" s="16">
        <f>IF(A291="","",B291*$B$4)</f>
        <v/>
      </c>
      <c r="D291" s="16">
        <f>IF(A291="","",$B$6)</f>
        <v/>
      </c>
      <c r="E291" s="16">
        <f>IF(A291="","",B291+C291+D291)</f>
        <v/>
      </c>
    </row>
    <row r="292">
      <c r="A292" s="15">
        <f>IF(280&gt;$B$5,"",280)</f>
        <v/>
      </c>
      <c r="B292" s="16">
        <f>IF(A292="","",E291)</f>
        <v/>
      </c>
      <c r="C292" s="16">
        <f>IF(A292="","",B292*$B$4)</f>
        <v/>
      </c>
      <c r="D292" s="16">
        <f>IF(A292="","",$B$6)</f>
        <v/>
      </c>
      <c r="E292" s="16">
        <f>IF(A292="","",B292+C292+D292)</f>
        <v/>
      </c>
    </row>
    <row r="293">
      <c r="A293" s="15">
        <f>IF(281&gt;$B$5,"",281)</f>
        <v/>
      </c>
      <c r="B293" s="16">
        <f>IF(A293="","",E292)</f>
        <v/>
      </c>
      <c r="C293" s="16">
        <f>IF(A293="","",B293*$B$4)</f>
        <v/>
      </c>
      <c r="D293" s="16">
        <f>IF(A293="","",$B$6)</f>
        <v/>
      </c>
      <c r="E293" s="16">
        <f>IF(A293="","",B293+C293+D293)</f>
        <v/>
      </c>
    </row>
    <row r="294">
      <c r="A294" s="15">
        <f>IF(282&gt;$B$5,"",282)</f>
        <v/>
      </c>
      <c r="B294" s="16">
        <f>IF(A294="","",E293)</f>
        <v/>
      </c>
      <c r="C294" s="16">
        <f>IF(A294="","",B294*$B$4)</f>
        <v/>
      </c>
      <c r="D294" s="16">
        <f>IF(A294="","",$B$6)</f>
        <v/>
      </c>
      <c r="E294" s="16">
        <f>IF(A294="","",B294+C294+D294)</f>
        <v/>
      </c>
    </row>
    <row r="295">
      <c r="A295" s="15">
        <f>IF(283&gt;$B$5,"",283)</f>
        <v/>
      </c>
      <c r="B295" s="16">
        <f>IF(A295="","",E294)</f>
        <v/>
      </c>
      <c r="C295" s="16">
        <f>IF(A295="","",B295*$B$4)</f>
        <v/>
      </c>
      <c r="D295" s="16">
        <f>IF(A295="","",$B$6)</f>
        <v/>
      </c>
      <c r="E295" s="16">
        <f>IF(A295="","",B295+C295+D295)</f>
        <v/>
      </c>
    </row>
    <row r="296">
      <c r="A296" s="15">
        <f>IF(284&gt;$B$5,"",284)</f>
        <v/>
      </c>
      <c r="B296" s="16">
        <f>IF(A296="","",E295)</f>
        <v/>
      </c>
      <c r="C296" s="16">
        <f>IF(A296="","",B296*$B$4)</f>
        <v/>
      </c>
      <c r="D296" s="16">
        <f>IF(A296="","",$B$6)</f>
        <v/>
      </c>
      <c r="E296" s="16">
        <f>IF(A296="","",B296+C296+D296)</f>
        <v/>
      </c>
    </row>
    <row r="297">
      <c r="A297" s="15">
        <f>IF(285&gt;$B$5,"",285)</f>
        <v/>
      </c>
      <c r="B297" s="16">
        <f>IF(A297="","",E296)</f>
        <v/>
      </c>
      <c r="C297" s="16">
        <f>IF(A297="","",B297*$B$4)</f>
        <v/>
      </c>
      <c r="D297" s="16">
        <f>IF(A297="","",$B$6)</f>
        <v/>
      </c>
      <c r="E297" s="16">
        <f>IF(A297="","",B297+C297+D297)</f>
        <v/>
      </c>
    </row>
    <row r="298">
      <c r="A298" s="15">
        <f>IF(286&gt;$B$5,"",286)</f>
        <v/>
      </c>
      <c r="B298" s="16">
        <f>IF(A298="","",E297)</f>
        <v/>
      </c>
      <c r="C298" s="16">
        <f>IF(A298="","",B298*$B$4)</f>
        <v/>
      </c>
      <c r="D298" s="16">
        <f>IF(A298="","",$B$6)</f>
        <v/>
      </c>
      <c r="E298" s="16">
        <f>IF(A298="","",B298+C298+D298)</f>
        <v/>
      </c>
    </row>
    <row r="299">
      <c r="A299" s="15">
        <f>IF(287&gt;$B$5,"",287)</f>
        <v/>
      </c>
      <c r="B299" s="16">
        <f>IF(A299="","",E298)</f>
        <v/>
      </c>
      <c r="C299" s="16">
        <f>IF(A299="","",B299*$B$4)</f>
        <v/>
      </c>
      <c r="D299" s="16">
        <f>IF(A299="","",$B$6)</f>
        <v/>
      </c>
      <c r="E299" s="16">
        <f>IF(A299="","",B299+C299+D299)</f>
        <v/>
      </c>
    </row>
    <row r="300">
      <c r="A300" s="15">
        <f>IF(288&gt;$B$5,"",288)</f>
        <v/>
      </c>
      <c r="B300" s="16">
        <f>IF(A300="","",E299)</f>
        <v/>
      </c>
      <c r="C300" s="16">
        <f>IF(A300="","",B300*$B$4)</f>
        <v/>
      </c>
      <c r="D300" s="16">
        <f>IF(A300="","",$B$6)</f>
        <v/>
      </c>
      <c r="E300" s="16">
        <f>IF(A300="","",B300+C300+D300)</f>
        <v/>
      </c>
    </row>
    <row r="301">
      <c r="A301" s="15">
        <f>IF(289&gt;$B$5,"",289)</f>
        <v/>
      </c>
      <c r="B301" s="16">
        <f>IF(A301="","",E300)</f>
        <v/>
      </c>
      <c r="C301" s="16">
        <f>IF(A301="","",B301*$B$4)</f>
        <v/>
      </c>
      <c r="D301" s="16">
        <f>IF(A301="","",$B$6)</f>
        <v/>
      </c>
      <c r="E301" s="16">
        <f>IF(A301="","",B301+C301+D301)</f>
        <v/>
      </c>
    </row>
    <row r="302">
      <c r="A302" s="15">
        <f>IF(290&gt;$B$5,"",290)</f>
        <v/>
      </c>
      <c r="B302" s="16">
        <f>IF(A302="","",E301)</f>
        <v/>
      </c>
      <c r="C302" s="16">
        <f>IF(A302="","",B302*$B$4)</f>
        <v/>
      </c>
      <c r="D302" s="16">
        <f>IF(A302="","",$B$6)</f>
        <v/>
      </c>
      <c r="E302" s="16">
        <f>IF(A302="","",B302+C302+D302)</f>
        <v/>
      </c>
    </row>
    <row r="303">
      <c r="A303" s="15">
        <f>IF(291&gt;$B$5,"",291)</f>
        <v/>
      </c>
      <c r="B303" s="16">
        <f>IF(A303="","",E302)</f>
        <v/>
      </c>
      <c r="C303" s="16">
        <f>IF(A303="","",B303*$B$4)</f>
        <v/>
      </c>
      <c r="D303" s="16">
        <f>IF(A303="","",$B$6)</f>
        <v/>
      </c>
      <c r="E303" s="16">
        <f>IF(A303="","",B303+C303+D303)</f>
        <v/>
      </c>
    </row>
    <row r="304">
      <c r="A304" s="15">
        <f>IF(292&gt;$B$5,"",292)</f>
        <v/>
      </c>
      <c r="B304" s="16">
        <f>IF(A304="","",E303)</f>
        <v/>
      </c>
      <c r="C304" s="16">
        <f>IF(A304="","",B304*$B$4)</f>
        <v/>
      </c>
      <c r="D304" s="16">
        <f>IF(A304="","",$B$6)</f>
        <v/>
      </c>
      <c r="E304" s="16">
        <f>IF(A304="","",B304+C304+D304)</f>
        <v/>
      </c>
    </row>
    <row r="305">
      <c r="A305" s="15">
        <f>IF(293&gt;$B$5,"",293)</f>
        <v/>
      </c>
      <c r="B305" s="16">
        <f>IF(A305="","",E304)</f>
        <v/>
      </c>
      <c r="C305" s="16">
        <f>IF(A305="","",B305*$B$4)</f>
        <v/>
      </c>
      <c r="D305" s="16">
        <f>IF(A305="","",$B$6)</f>
        <v/>
      </c>
      <c r="E305" s="16">
        <f>IF(A305="","",B305+C305+D305)</f>
        <v/>
      </c>
    </row>
    <row r="306">
      <c r="A306" s="15">
        <f>IF(294&gt;$B$5,"",294)</f>
        <v/>
      </c>
      <c r="B306" s="16">
        <f>IF(A306="","",E305)</f>
        <v/>
      </c>
      <c r="C306" s="16">
        <f>IF(A306="","",B306*$B$4)</f>
        <v/>
      </c>
      <c r="D306" s="16">
        <f>IF(A306="","",$B$6)</f>
        <v/>
      </c>
      <c r="E306" s="16">
        <f>IF(A306="","",B306+C306+D306)</f>
        <v/>
      </c>
    </row>
    <row r="307">
      <c r="A307" s="15">
        <f>IF(295&gt;$B$5,"",295)</f>
        <v/>
      </c>
      <c r="B307" s="16">
        <f>IF(A307="","",E306)</f>
        <v/>
      </c>
      <c r="C307" s="16">
        <f>IF(A307="","",B307*$B$4)</f>
        <v/>
      </c>
      <c r="D307" s="16">
        <f>IF(A307="","",$B$6)</f>
        <v/>
      </c>
      <c r="E307" s="16">
        <f>IF(A307="","",B307+C307+D307)</f>
        <v/>
      </c>
    </row>
    <row r="308">
      <c r="A308" s="15">
        <f>IF(296&gt;$B$5,"",296)</f>
        <v/>
      </c>
      <c r="B308" s="16">
        <f>IF(A308="","",E307)</f>
        <v/>
      </c>
      <c r="C308" s="16">
        <f>IF(A308="","",B308*$B$4)</f>
        <v/>
      </c>
      <c r="D308" s="16">
        <f>IF(A308="","",$B$6)</f>
        <v/>
      </c>
      <c r="E308" s="16">
        <f>IF(A308="","",B308+C308+D308)</f>
        <v/>
      </c>
    </row>
    <row r="309">
      <c r="A309" s="15">
        <f>IF(297&gt;$B$5,"",297)</f>
        <v/>
      </c>
      <c r="B309" s="16">
        <f>IF(A309="","",E308)</f>
        <v/>
      </c>
      <c r="C309" s="16">
        <f>IF(A309="","",B309*$B$4)</f>
        <v/>
      </c>
      <c r="D309" s="16">
        <f>IF(A309="","",$B$6)</f>
        <v/>
      </c>
      <c r="E309" s="16">
        <f>IF(A309="","",B309+C309+D309)</f>
        <v/>
      </c>
    </row>
    <row r="310">
      <c r="A310" s="15">
        <f>IF(298&gt;$B$5,"",298)</f>
        <v/>
      </c>
      <c r="B310" s="16">
        <f>IF(A310="","",E309)</f>
        <v/>
      </c>
      <c r="C310" s="16">
        <f>IF(A310="","",B310*$B$4)</f>
        <v/>
      </c>
      <c r="D310" s="16">
        <f>IF(A310="","",$B$6)</f>
        <v/>
      </c>
      <c r="E310" s="16">
        <f>IF(A310="","",B310+C310+D310)</f>
        <v/>
      </c>
    </row>
    <row r="311">
      <c r="A311" s="15">
        <f>IF(299&gt;$B$5,"",299)</f>
        <v/>
      </c>
      <c r="B311" s="16">
        <f>IF(A311="","",E310)</f>
        <v/>
      </c>
      <c r="C311" s="16">
        <f>IF(A311="","",B311*$B$4)</f>
        <v/>
      </c>
      <c r="D311" s="16">
        <f>IF(A311="","",$B$6)</f>
        <v/>
      </c>
      <c r="E311" s="16">
        <f>IF(A311="","",B311+C311+D311)</f>
        <v/>
      </c>
    </row>
    <row r="312">
      <c r="A312" s="15">
        <f>IF(300&gt;$B$5,"",300)</f>
        <v/>
      </c>
      <c r="B312" s="16">
        <f>IF(A312="","",E311)</f>
        <v/>
      </c>
      <c r="C312" s="16">
        <f>IF(A312="","",B312*$B$4)</f>
        <v/>
      </c>
      <c r="D312" s="16">
        <f>IF(A312="","",$B$6)</f>
        <v/>
      </c>
      <c r="E312" s="16">
        <f>IF(A312="","",B312+C312+D312)</f>
        <v/>
      </c>
    </row>
    <row r="313">
      <c r="A313" s="15">
        <f>IF(301&gt;$B$5,"",301)</f>
        <v/>
      </c>
      <c r="B313" s="16">
        <f>IF(A313="","",E312)</f>
        <v/>
      </c>
      <c r="C313" s="16">
        <f>IF(A313="","",B313*$B$4)</f>
        <v/>
      </c>
      <c r="D313" s="16">
        <f>IF(A313="","",$B$6)</f>
        <v/>
      </c>
      <c r="E313" s="16">
        <f>IF(A313="","",B313+C313+D313)</f>
        <v/>
      </c>
    </row>
    <row r="314">
      <c r="A314" s="15">
        <f>IF(302&gt;$B$5,"",302)</f>
        <v/>
      </c>
      <c r="B314" s="16">
        <f>IF(A314="","",E313)</f>
        <v/>
      </c>
      <c r="C314" s="16">
        <f>IF(A314="","",B314*$B$4)</f>
        <v/>
      </c>
      <c r="D314" s="16">
        <f>IF(A314="","",$B$6)</f>
        <v/>
      </c>
      <c r="E314" s="16">
        <f>IF(A314="","",B314+C314+D314)</f>
        <v/>
      </c>
    </row>
    <row r="315">
      <c r="A315" s="15">
        <f>IF(303&gt;$B$5,"",303)</f>
        <v/>
      </c>
      <c r="B315" s="16">
        <f>IF(A315="","",E314)</f>
        <v/>
      </c>
      <c r="C315" s="16">
        <f>IF(A315="","",B315*$B$4)</f>
        <v/>
      </c>
      <c r="D315" s="16">
        <f>IF(A315="","",$B$6)</f>
        <v/>
      </c>
      <c r="E315" s="16">
        <f>IF(A315="","",B315+C315+D315)</f>
        <v/>
      </c>
    </row>
    <row r="316">
      <c r="A316" s="15">
        <f>IF(304&gt;$B$5,"",304)</f>
        <v/>
      </c>
      <c r="B316" s="16">
        <f>IF(A316="","",E315)</f>
        <v/>
      </c>
      <c r="C316" s="16">
        <f>IF(A316="","",B316*$B$4)</f>
        <v/>
      </c>
      <c r="D316" s="16">
        <f>IF(A316="","",$B$6)</f>
        <v/>
      </c>
      <c r="E316" s="16">
        <f>IF(A316="","",B316+C316+D316)</f>
        <v/>
      </c>
    </row>
    <row r="317">
      <c r="A317" s="15">
        <f>IF(305&gt;$B$5,"",305)</f>
        <v/>
      </c>
      <c r="B317" s="16">
        <f>IF(A317="","",E316)</f>
        <v/>
      </c>
      <c r="C317" s="16">
        <f>IF(A317="","",B317*$B$4)</f>
        <v/>
      </c>
      <c r="D317" s="16">
        <f>IF(A317="","",$B$6)</f>
        <v/>
      </c>
      <c r="E317" s="16">
        <f>IF(A317="","",B317+C317+D317)</f>
        <v/>
      </c>
    </row>
    <row r="318">
      <c r="A318" s="15">
        <f>IF(306&gt;$B$5,"",306)</f>
        <v/>
      </c>
      <c r="B318" s="16">
        <f>IF(A318="","",E317)</f>
        <v/>
      </c>
      <c r="C318" s="16">
        <f>IF(A318="","",B318*$B$4)</f>
        <v/>
      </c>
      <c r="D318" s="16">
        <f>IF(A318="","",$B$6)</f>
        <v/>
      </c>
      <c r="E318" s="16">
        <f>IF(A318="","",B318+C318+D318)</f>
        <v/>
      </c>
    </row>
    <row r="319">
      <c r="A319" s="15">
        <f>IF(307&gt;$B$5,"",307)</f>
        <v/>
      </c>
      <c r="B319" s="16">
        <f>IF(A319="","",E318)</f>
        <v/>
      </c>
      <c r="C319" s="16">
        <f>IF(A319="","",B319*$B$4)</f>
        <v/>
      </c>
      <c r="D319" s="16">
        <f>IF(A319="","",$B$6)</f>
        <v/>
      </c>
      <c r="E319" s="16">
        <f>IF(A319="","",B319+C319+D319)</f>
        <v/>
      </c>
    </row>
    <row r="320">
      <c r="A320" s="15">
        <f>IF(308&gt;$B$5,"",308)</f>
        <v/>
      </c>
      <c r="B320" s="16">
        <f>IF(A320="","",E319)</f>
        <v/>
      </c>
      <c r="C320" s="16">
        <f>IF(A320="","",B320*$B$4)</f>
        <v/>
      </c>
      <c r="D320" s="16">
        <f>IF(A320="","",$B$6)</f>
        <v/>
      </c>
      <c r="E320" s="16">
        <f>IF(A320="","",B320+C320+D320)</f>
        <v/>
      </c>
    </row>
    <row r="321">
      <c r="A321" s="15">
        <f>IF(309&gt;$B$5,"",309)</f>
        <v/>
      </c>
      <c r="B321" s="16">
        <f>IF(A321="","",E320)</f>
        <v/>
      </c>
      <c r="C321" s="16">
        <f>IF(A321="","",B321*$B$4)</f>
        <v/>
      </c>
      <c r="D321" s="16">
        <f>IF(A321="","",$B$6)</f>
        <v/>
      </c>
      <c r="E321" s="16">
        <f>IF(A321="","",B321+C321+D321)</f>
        <v/>
      </c>
    </row>
    <row r="322">
      <c r="A322" s="15">
        <f>IF(310&gt;$B$5,"",310)</f>
        <v/>
      </c>
      <c r="B322" s="16">
        <f>IF(A322="","",E321)</f>
        <v/>
      </c>
      <c r="C322" s="16">
        <f>IF(A322="","",B322*$B$4)</f>
        <v/>
      </c>
      <c r="D322" s="16">
        <f>IF(A322="","",$B$6)</f>
        <v/>
      </c>
      <c r="E322" s="16">
        <f>IF(A322="","",B322+C322+D322)</f>
        <v/>
      </c>
    </row>
    <row r="323">
      <c r="A323" s="15">
        <f>IF(311&gt;$B$5,"",311)</f>
        <v/>
      </c>
      <c r="B323" s="16">
        <f>IF(A323="","",E322)</f>
        <v/>
      </c>
      <c r="C323" s="16">
        <f>IF(A323="","",B323*$B$4)</f>
        <v/>
      </c>
      <c r="D323" s="16">
        <f>IF(A323="","",$B$6)</f>
        <v/>
      </c>
      <c r="E323" s="16">
        <f>IF(A323="","",B323+C323+D323)</f>
        <v/>
      </c>
    </row>
    <row r="324">
      <c r="A324" s="15">
        <f>IF(312&gt;$B$5,"",312)</f>
        <v/>
      </c>
      <c r="B324" s="16">
        <f>IF(A324="","",E323)</f>
        <v/>
      </c>
      <c r="C324" s="16">
        <f>IF(A324="","",B324*$B$4)</f>
        <v/>
      </c>
      <c r="D324" s="16">
        <f>IF(A324="","",$B$6)</f>
        <v/>
      </c>
      <c r="E324" s="16">
        <f>IF(A324="","",B324+C324+D324)</f>
        <v/>
      </c>
    </row>
    <row r="325">
      <c r="A325" s="15">
        <f>IF(313&gt;$B$5,"",313)</f>
        <v/>
      </c>
      <c r="B325" s="16">
        <f>IF(A325="","",E324)</f>
        <v/>
      </c>
      <c r="C325" s="16">
        <f>IF(A325="","",B325*$B$4)</f>
        <v/>
      </c>
      <c r="D325" s="16">
        <f>IF(A325="","",$B$6)</f>
        <v/>
      </c>
      <c r="E325" s="16">
        <f>IF(A325="","",B325+C325+D325)</f>
        <v/>
      </c>
    </row>
    <row r="326">
      <c r="A326" s="15">
        <f>IF(314&gt;$B$5,"",314)</f>
        <v/>
      </c>
      <c r="B326" s="16">
        <f>IF(A326="","",E325)</f>
        <v/>
      </c>
      <c r="C326" s="16">
        <f>IF(A326="","",B326*$B$4)</f>
        <v/>
      </c>
      <c r="D326" s="16">
        <f>IF(A326="","",$B$6)</f>
        <v/>
      </c>
      <c r="E326" s="16">
        <f>IF(A326="","",B326+C326+D326)</f>
        <v/>
      </c>
    </row>
    <row r="327">
      <c r="A327" s="15">
        <f>IF(315&gt;$B$5,"",315)</f>
        <v/>
      </c>
      <c r="B327" s="16">
        <f>IF(A327="","",E326)</f>
        <v/>
      </c>
      <c r="C327" s="16">
        <f>IF(A327="","",B327*$B$4)</f>
        <v/>
      </c>
      <c r="D327" s="16">
        <f>IF(A327="","",$B$6)</f>
        <v/>
      </c>
      <c r="E327" s="16">
        <f>IF(A327="","",B327+C327+D327)</f>
        <v/>
      </c>
    </row>
    <row r="328">
      <c r="A328" s="15">
        <f>IF(316&gt;$B$5,"",316)</f>
        <v/>
      </c>
      <c r="B328" s="16">
        <f>IF(A328="","",E327)</f>
        <v/>
      </c>
      <c r="C328" s="16">
        <f>IF(A328="","",B328*$B$4)</f>
        <v/>
      </c>
      <c r="D328" s="16">
        <f>IF(A328="","",$B$6)</f>
        <v/>
      </c>
      <c r="E328" s="16">
        <f>IF(A328="","",B328+C328+D328)</f>
        <v/>
      </c>
    </row>
    <row r="329">
      <c r="A329" s="15">
        <f>IF(317&gt;$B$5,"",317)</f>
        <v/>
      </c>
      <c r="B329" s="16">
        <f>IF(A329="","",E328)</f>
        <v/>
      </c>
      <c r="C329" s="16">
        <f>IF(A329="","",B329*$B$4)</f>
        <v/>
      </c>
      <c r="D329" s="16">
        <f>IF(A329="","",$B$6)</f>
        <v/>
      </c>
      <c r="E329" s="16">
        <f>IF(A329="","",B329+C329+D329)</f>
        <v/>
      </c>
    </row>
    <row r="330">
      <c r="A330" s="15">
        <f>IF(318&gt;$B$5,"",318)</f>
        <v/>
      </c>
      <c r="B330" s="16">
        <f>IF(A330="","",E329)</f>
        <v/>
      </c>
      <c r="C330" s="16">
        <f>IF(A330="","",B330*$B$4)</f>
        <v/>
      </c>
      <c r="D330" s="16">
        <f>IF(A330="","",$B$6)</f>
        <v/>
      </c>
      <c r="E330" s="16">
        <f>IF(A330="","",B330+C330+D330)</f>
        <v/>
      </c>
    </row>
    <row r="331">
      <c r="A331" s="15">
        <f>IF(319&gt;$B$5,"",319)</f>
        <v/>
      </c>
      <c r="B331" s="16">
        <f>IF(A331="","",E330)</f>
        <v/>
      </c>
      <c r="C331" s="16">
        <f>IF(A331="","",B331*$B$4)</f>
        <v/>
      </c>
      <c r="D331" s="16">
        <f>IF(A331="","",$B$6)</f>
        <v/>
      </c>
      <c r="E331" s="16">
        <f>IF(A331="","",B331+C331+D331)</f>
        <v/>
      </c>
    </row>
    <row r="332">
      <c r="A332" s="15">
        <f>IF(320&gt;$B$5,"",320)</f>
        <v/>
      </c>
      <c r="B332" s="16">
        <f>IF(A332="","",E331)</f>
        <v/>
      </c>
      <c r="C332" s="16">
        <f>IF(A332="","",B332*$B$4)</f>
        <v/>
      </c>
      <c r="D332" s="16">
        <f>IF(A332="","",$B$6)</f>
        <v/>
      </c>
      <c r="E332" s="16">
        <f>IF(A332="","",B332+C332+D332)</f>
        <v/>
      </c>
    </row>
    <row r="333">
      <c r="A333" s="15">
        <f>IF(321&gt;$B$5,"",321)</f>
        <v/>
      </c>
      <c r="B333" s="16">
        <f>IF(A333="","",E332)</f>
        <v/>
      </c>
      <c r="C333" s="16">
        <f>IF(A333="","",B333*$B$4)</f>
        <v/>
      </c>
      <c r="D333" s="16">
        <f>IF(A333="","",$B$6)</f>
        <v/>
      </c>
      <c r="E333" s="16">
        <f>IF(A333="","",B333+C333+D333)</f>
        <v/>
      </c>
    </row>
    <row r="334">
      <c r="A334" s="15">
        <f>IF(322&gt;$B$5,"",322)</f>
        <v/>
      </c>
      <c r="B334" s="16">
        <f>IF(A334="","",E333)</f>
        <v/>
      </c>
      <c r="C334" s="16">
        <f>IF(A334="","",B334*$B$4)</f>
        <v/>
      </c>
      <c r="D334" s="16">
        <f>IF(A334="","",$B$6)</f>
        <v/>
      </c>
      <c r="E334" s="16">
        <f>IF(A334="","",B334+C334+D334)</f>
        <v/>
      </c>
    </row>
    <row r="335">
      <c r="A335" s="15">
        <f>IF(323&gt;$B$5,"",323)</f>
        <v/>
      </c>
      <c r="B335" s="16">
        <f>IF(A335="","",E334)</f>
        <v/>
      </c>
      <c r="C335" s="16">
        <f>IF(A335="","",B335*$B$4)</f>
        <v/>
      </c>
      <c r="D335" s="16">
        <f>IF(A335="","",$B$6)</f>
        <v/>
      </c>
      <c r="E335" s="16">
        <f>IF(A335="","",B335+C335+D335)</f>
        <v/>
      </c>
    </row>
    <row r="336">
      <c r="A336" s="15">
        <f>IF(324&gt;$B$5,"",324)</f>
        <v/>
      </c>
      <c r="B336" s="16">
        <f>IF(A336="","",E335)</f>
        <v/>
      </c>
      <c r="C336" s="16">
        <f>IF(A336="","",B336*$B$4)</f>
        <v/>
      </c>
      <c r="D336" s="16">
        <f>IF(A336="","",$B$6)</f>
        <v/>
      </c>
      <c r="E336" s="16">
        <f>IF(A336="","",B336+C336+D336)</f>
        <v/>
      </c>
    </row>
    <row r="337">
      <c r="A337" s="15">
        <f>IF(325&gt;$B$5,"",325)</f>
        <v/>
      </c>
      <c r="B337" s="16">
        <f>IF(A337="","",E336)</f>
        <v/>
      </c>
      <c r="C337" s="16">
        <f>IF(A337="","",B337*$B$4)</f>
        <v/>
      </c>
      <c r="D337" s="16">
        <f>IF(A337="","",$B$6)</f>
        <v/>
      </c>
      <c r="E337" s="16">
        <f>IF(A337="","",B337+C337+D337)</f>
        <v/>
      </c>
    </row>
    <row r="338">
      <c r="A338" s="15">
        <f>IF(326&gt;$B$5,"",326)</f>
        <v/>
      </c>
      <c r="B338" s="16">
        <f>IF(A338="","",E337)</f>
        <v/>
      </c>
      <c r="C338" s="16">
        <f>IF(A338="","",B338*$B$4)</f>
        <v/>
      </c>
      <c r="D338" s="16">
        <f>IF(A338="","",$B$6)</f>
        <v/>
      </c>
      <c r="E338" s="16">
        <f>IF(A338="","",B338+C338+D338)</f>
        <v/>
      </c>
    </row>
    <row r="339">
      <c r="A339" s="15">
        <f>IF(327&gt;$B$5,"",327)</f>
        <v/>
      </c>
      <c r="B339" s="16">
        <f>IF(A339="","",E338)</f>
        <v/>
      </c>
      <c r="C339" s="16">
        <f>IF(A339="","",B339*$B$4)</f>
        <v/>
      </c>
      <c r="D339" s="16">
        <f>IF(A339="","",$B$6)</f>
        <v/>
      </c>
      <c r="E339" s="16">
        <f>IF(A339="","",B339+C339+D339)</f>
        <v/>
      </c>
    </row>
    <row r="340">
      <c r="A340" s="15">
        <f>IF(328&gt;$B$5,"",328)</f>
        <v/>
      </c>
      <c r="B340" s="16">
        <f>IF(A340="","",E339)</f>
        <v/>
      </c>
      <c r="C340" s="16">
        <f>IF(A340="","",B340*$B$4)</f>
        <v/>
      </c>
      <c r="D340" s="16">
        <f>IF(A340="","",$B$6)</f>
        <v/>
      </c>
      <c r="E340" s="16">
        <f>IF(A340="","",B340+C340+D340)</f>
        <v/>
      </c>
    </row>
    <row r="341">
      <c r="A341" s="15">
        <f>IF(329&gt;$B$5,"",329)</f>
        <v/>
      </c>
      <c r="B341" s="16">
        <f>IF(A341="","",E340)</f>
        <v/>
      </c>
      <c r="C341" s="16">
        <f>IF(A341="","",B341*$B$4)</f>
        <v/>
      </c>
      <c r="D341" s="16">
        <f>IF(A341="","",$B$6)</f>
        <v/>
      </c>
      <c r="E341" s="16">
        <f>IF(A341="","",B341+C341+D341)</f>
        <v/>
      </c>
    </row>
    <row r="342">
      <c r="A342" s="15">
        <f>IF(330&gt;$B$5,"",330)</f>
        <v/>
      </c>
      <c r="B342" s="16">
        <f>IF(A342="","",E341)</f>
        <v/>
      </c>
      <c r="C342" s="16">
        <f>IF(A342="","",B342*$B$4)</f>
        <v/>
      </c>
      <c r="D342" s="16">
        <f>IF(A342="","",$B$6)</f>
        <v/>
      </c>
      <c r="E342" s="16">
        <f>IF(A342="","",B342+C342+D342)</f>
        <v/>
      </c>
    </row>
    <row r="343">
      <c r="A343" s="15">
        <f>IF(331&gt;$B$5,"",331)</f>
        <v/>
      </c>
      <c r="B343" s="16">
        <f>IF(A343="","",E342)</f>
        <v/>
      </c>
      <c r="C343" s="16">
        <f>IF(A343="","",B343*$B$4)</f>
        <v/>
      </c>
      <c r="D343" s="16">
        <f>IF(A343="","",$B$6)</f>
        <v/>
      </c>
      <c r="E343" s="16">
        <f>IF(A343="","",B343+C343+D343)</f>
        <v/>
      </c>
    </row>
    <row r="344">
      <c r="A344" s="15">
        <f>IF(332&gt;$B$5,"",332)</f>
        <v/>
      </c>
      <c r="B344" s="16">
        <f>IF(A344="","",E343)</f>
        <v/>
      </c>
      <c r="C344" s="16">
        <f>IF(A344="","",B344*$B$4)</f>
        <v/>
      </c>
      <c r="D344" s="16">
        <f>IF(A344="","",$B$6)</f>
        <v/>
      </c>
      <c r="E344" s="16">
        <f>IF(A344="","",B344+C344+D344)</f>
        <v/>
      </c>
    </row>
    <row r="345">
      <c r="A345" s="15">
        <f>IF(333&gt;$B$5,"",333)</f>
        <v/>
      </c>
      <c r="B345" s="16">
        <f>IF(A345="","",E344)</f>
        <v/>
      </c>
      <c r="C345" s="16">
        <f>IF(A345="","",B345*$B$4)</f>
        <v/>
      </c>
      <c r="D345" s="16">
        <f>IF(A345="","",$B$6)</f>
        <v/>
      </c>
      <c r="E345" s="16">
        <f>IF(A345="","",B345+C345+D345)</f>
        <v/>
      </c>
    </row>
    <row r="346">
      <c r="A346" s="15">
        <f>IF(334&gt;$B$5,"",334)</f>
        <v/>
      </c>
      <c r="B346" s="16">
        <f>IF(A346="","",E345)</f>
        <v/>
      </c>
      <c r="C346" s="16">
        <f>IF(A346="","",B346*$B$4)</f>
        <v/>
      </c>
      <c r="D346" s="16">
        <f>IF(A346="","",$B$6)</f>
        <v/>
      </c>
      <c r="E346" s="16">
        <f>IF(A346="","",B346+C346+D346)</f>
        <v/>
      </c>
    </row>
    <row r="347">
      <c r="A347" s="15">
        <f>IF(335&gt;$B$5,"",335)</f>
        <v/>
      </c>
      <c r="B347" s="16">
        <f>IF(A347="","",E346)</f>
        <v/>
      </c>
      <c r="C347" s="16">
        <f>IF(A347="","",B347*$B$4)</f>
        <v/>
      </c>
      <c r="D347" s="16">
        <f>IF(A347="","",$B$6)</f>
        <v/>
      </c>
      <c r="E347" s="16">
        <f>IF(A347="","",B347+C347+D347)</f>
        <v/>
      </c>
    </row>
    <row r="348">
      <c r="A348" s="15">
        <f>IF(336&gt;$B$5,"",336)</f>
        <v/>
      </c>
      <c r="B348" s="16">
        <f>IF(A348="","",E347)</f>
        <v/>
      </c>
      <c r="C348" s="16">
        <f>IF(A348="","",B348*$B$4)</f>
        <v/>
      </c>
      <c r="D348" s="16">
        <f>IF(A348="","",$B$6)</f>
        <v/>
      </c>
      <c r="E348" s="16">
        <f>IF(A348="","",B348+C348+D348)</f>
        <v/>
      </c>
    </row>
    <row r="349">
      <c r="A349" s="15">
        <f>IF(337&gt;$B$5,"",337)</f>
        <v/>
      </c>
      <c r="B349" s="16">
        <f>IF(A349="","",E348)</f>
        <v/>
      </c>
      <c r="C349" s="16">
        <f>IF(A349="","",B349*$B$4)</f>
        <v/>
      </c>
      <c r="D349" s="16">
        <f>IF(A349="","",$B$6)</f>
        <v/>
      </c>
      <c r="E349" s="16">
        <f>IF(A349="","",B349+C349+D349)</f>
        <v/>
      </c>
    </row>
    <row r="350">
      <c r="A350" s="15">
        <f>IF(338&gt;$B$5,"",338)</f>
        <v/>
      </c>
      <c r="B350" s="16">
        <f>IF(A350="","",E349)</f>
        <v/>
      </c>
      <c r="C350" s="16">
        <f>IF(A350="","",B350*$B$4)</f>
        <v/>
      </c>
      <c r="D350" s="16">
        <f>IF(A350="","",$B$6)</f>
        <v/>
      </c>
      <c r="E350" s="16">
        <f>IF(A350="","",B350+C350+D350)</f>
        <v/>
      </c>
    </row>
    <row r="351">
      <c r="A351" s="15">
        <f>IF(339&gt;$B$5,"",339)</f>
        <v/>
      </c>
      <c r="B351" s="16">
        <f>IF(A351="","",E350)</f>
        <v/>
      </c>
      <c r="C351" s="16">
        <f>IF(A351="","",B351*$B$4)</f>
        <v/>
      </c>
      <c r="D351" s="16">
        <f>IF(A351="","",$B$6)</f>
        <v/>
      </c>
      <c r="E351" s="16">
        <f>IF(A351="","",B351+C351+D351)</f>
        <v/>
      </c>
    </row>
    <row r="352">
      <c r="A352" s="15">
        <f>IF(340&gt;$B$5,"",340)</f>
        <v/>
      </c>
      <c r="B352" s="16">
        <f>IF(A352="","",E351)</f>
        <v/>
      </c>
      <c r="C352" s="16">
        <f>IF(A352="","",B352*$B$4)</f>
        <v/>
      </c>
      <c r="D352" s="16">
        <f>IF(A352="","",$B$6)</f>
        <v/>
      </c>
      <c r="E352" s="16">
        <f>IF(A352="","",B352+C352+D352)</f>
        <v/>
      </c>
    </row>
    <row r="353">
      <c r="A353" s="15">
        <f>IF(341&gt;$B$5,"",341)</f>
        <v/>
      </c>
      <c r="B353" s="16">
        <f>IF(A353="","",E352)</f>
        <v/>
      </c>
      <c r="C353" s="16">
        <f>IF(A353="","",B353*$B$4)</f>
        <v/>
      </c>
      <c r="D353" s="16">
        <f>IF(A353="","",$B$6)</f>
        <v/>
      </c>
      <c r="E353" s="16">
        <f>IF(A353="","",B353+C353+D353)</f>
        <v/>
      </c>
    </row>
    <row r="354">
      <c r="A354" s="15">
        <f>IF(342&gt;$B$5,"",342)</f>
        <v/>
      </c>
      <c r="B354" s="16">
        <f>IF(A354="","",E353)</f>
        <v/>
      </c>
      <c r="C354" s="16">
        <f>IF(A354="","",B354*$B$4)</f>
        <v/>
      </c>
      <c r="D354" s="16">
        <f>IF(A354="","",$B$6)</f>
        <v/>
      </c>
      <c r="E354" s="16">
        <f>IF(A354="","",B354+C354+D354)</f>
        <v/>
      </c>
    </row>
    <row r="355">
      <c r="A355" s="15">
        <f>IF(343&gt;$B$5,"",343)</f>
        <v/>
      </c>
      <c r="B355" s="16">
        <f>IF(A355="","",E354)</f>
        <v/>
      </c>
      <c r="C355" s="16">
        <f>IF(A355="","",B355*$B$4)</f>
        <v/>
      </c>
      <c r="D355" s="16">
        <f>IF(A355="","",$B$6)</f>
        <v/>
      </c>
      <c r="E355" s="16">
        <f>IF(A355="","",B355+C355+D355)</f>
        <v/>
      </c>
    </row>
    <row r="356">
      <c r="A356" s="15">
        <f>IF(344&gt;$B$5,"",344)</f>
        <v/>
      </c>
      <c r="B356" s="16">
        <f>IF(A356="","",E355)</f>
        <v/>
      </c>
      <c r="C356" s="16">
        <f>IF(A356="","",B356*$B$4)</f>
        <v/>
      </c>
      <c r="D356" s="16">
        <f>IF(A356="","",$B$6)</f>
        <v/>
      </c>
      <c r="E356" s="16">
        <f>IF(A356="","",B356+C356+D356)</f>
        <v/>
      </c>
    </row>
    <row r="357">
      <c r="A357" s="15">
        <f>IF(345&gt;$B$5,"",345)</f>
        <v/>
      </c>
      <c r="B357" s="16">
        <f>IF(A357="","",E356)</f>
        <v/>
      </c>
      <c r="C357" s="16">
        <f>IF(A357="","",B357*$B$4)</f>
        <v/>
      </c>
      <c r="D357" s="16">
        <f>IF(A357="","",$B$6)</f>
        <v/>
      </c>
      <c r="E357" s="16">
        <f>IF(A357="","",B357+C357+D357)</f>
        <v/>
      </c>
    </row>
    <row r="358">
      <c r="A358" s="15">
        <f>IF(346&gt;$B$5,"",346)</f>
        <v/>
      </c>
      <c r="B358" s="16">
        <f>IF(A358="","",E357)</f>
        <v/>
      </c>
      <c r="C358" s="16">
        <f>IF(A358="","",B358*$B$4)</f>
        <v/>
      </c>
      <c r="D358" s="16">
        <f>IF(A358="","",$B$6)</f>
        <v/>
      </c>
      <c r="E358" s="16">
        <f>IF(A358="","",B358+C358+D358)</f>
        <v/>
      </c>
    </row>
    <row r="359">
      <c r="A359" s="15">
        <f>IF(347&gt;$B$5,"",347)</f>
        <v/>
      </c>
      <c r="B359" s="16">
        <f>IF(A359="","",E358)</f>
        <v/>
      </c>
      <c r="C359" s="16">
        <f>IF(A359="","",B359*$B$4)</f>
        <v/>
      </c>
      <c r="D359" s="16">
        <f>IF(A359="","",$B$6)</f>
        <v/>
      </c>
      <c r="E359" s="16">
        <f>IF(A359="","",B359+C359+D359)</f>
        <v/>
      </c>
    </row>
    <row r="360">
      <c r="A360" s="15">
        <f>IF(348&gt;$B$5,"",348)</f>
        <v/>
      </c>
      <c r="B360" s="16">
        <f>IF(A360="","",E359)</f>
        <v/>
      </c>
      <c r="C360" s="16">
        <f>IF(A360="","",B360*$B$4)</f>
        <v/>
      </c>
      <c r="D360" s="16">
        <f>IF(A360="","",$B$6)</f>
        <v/>
      </c>
      <c r="E360" s="16">
        <f>IF(A360="","",B360+C360+D360)</f>
        <v/>
      </c>
    </row>
    <row r="361">
      <c r="A361" s="15">
        <f>IF(349&gt;$B$5,"",349)</f>
        <v/>
      </c>
      <c r="B361" s="16">
        <f>IF(A361="","",E360)</f>
        <v/>
      </c>
      <c r="C361" s="16">
        <f>IF(A361="","",B361*$B$4)</f>
        <v/>
      </c>
      <c r="D361" s="16">
        <f>IF(A361="","",$B$6)</f>
        <v/>
      </c>
      <c r="E361" s="16">
        <f>IF(A361="","",B361+C361+D361)</f>
        <v/>
      </c>
    </row>
    <row r="362">
      <c r="A362" s="15">
        <f>IF(350&gt;$B$5,"",350)</f>
        <v/>
      </c>
      <c r="B362" s="16">
        <f>IF(A362="","",E361)</f>
        <v/>
      </c>
      <c r="C362" s="16">
        <f>IF(A362="","",B362*$B$4)</f>
        <v/>
      </c>
      <c r="D362" s="16">
        <f>IF(A362="","",$B$6)</f>
        <v/>
      </c>
      <c r="E362" s="16">
        <f>IF(A362="","",B362+C362+D362)</f>
        <v/>
      </c>
    </row>
    <row r="363">
      <c r="A363" s="15">
        <f>IF(351&gt;$B$5,"",351)</f>
        <v/>
      </c>
      <c r="B363" s="16">
        <f>IF(A363="","",E362)</f>
        <v/>
      </c>
      <c r="C363" s="16">
        <f>IF(A363="","",B363*$B$4)</f>
        <v/>
      </c>
      <c r="D363" s="16">
        <f>IF(A363="","",$B$6)</f>
        <v/>
      </c>
      <c r="E363" s="16">
        <f>IF(A363="","",B363+C363+D363)</f>
        <v/>
      </c>
    </row>
    <row r="364">
      <c r="A364" s="15">
        <f>IF(352&gt;$B$5,"",352)</f>
        <v/>
      </c>
      <c r="B364" s="16">
        <f>IF(A364="","",E363)</f>
        <v/>
      </c>
      <c r="C364" s="16">
        <f>IF(A364="","",B364*$B$4)</f>
        <v/>
      </c>
      <c r="D364" s="16">
        <f>IF(A364="","",$B$6)</f>
        <v/>
      </c>
      <c r="E364" s="16">
        <f>IF(A364="","",B364+C364+D364)</f>
        <v/>
      </c>
    </row>
    <row r="365">
      <c r="A365" s="15">
        <f>IF(353&gt;$B$5,"",353)</f>
        <v/>
      </c>
      <c r="B365" s="16">
        <f>IF(A365="","",E364)</f>
        <v/>
      </c>
      <c r="C365" s="16">
        <f>IF(A365="","",B365*$B$4)</f>
        <v/>
      </c>
      <c r="D365" s="16">
        <f>IF(A365="","",$B$6)</f>
        <v/>
      </c>
      <c r="E365" s="16">
        <f>IF(A365="","",B365+C365+D365)</f>
        <v/>
      </c>
    </row>
    <row r="366">
      <c r="A366" s="15">
        <f>IF(354&gt;$B$5,"",354)</f>
        <v/>
      </c>
      <c r="B366" s="16">
        <f>IF(A366="","",E365)</f>
        <v/>
      </c>
      <c r="C366" s="16">
        <f>IF(A366="","",B366*$B$4)</f>
        <v/>
      </c>
      <c r="D366" s="16">
        <f>IF(A366="","",$B$6)</f>
        <v/>
      </c>
      <c r="E366" s="16">
        <f>IF(A366="","",B366+C366+D366)</f>
        <v/>
      </c>
    </row>
    <row r="367">
      <c r="A367" s="15">
        <f>IF(355&gt;$B$5,"",355)</f>
        <v/>
      </c>
      <c r="B367" s="16">
        <f>IF(A367="","",E366)</f>
        <v/>
      </c>
      <c r="C367" s="16">
        <f>IF(A367="","",B367*$B$4)</f>
        <v/>
      </c>
      <c r="D367" s="16">
        <f>IF(A367="","",$B$6)</f>
        <v/>
      </c>
      <c r="E367" s="16">
        <f>IF(A367="","",B367+C367+D367)</f>
        <v/>
      </c>
    </row>
    <row r="368">
      <c r="A368" s="15">
        <f>IF(356&gt;$B$5,"",356)</f>
        <v/>
      </c>
      <c r="B368" s="16">
        <f>IF(A368="","",E367)</f>
        <v/>
      </c>
      <c r="C368" s="16">
        <f>IF(A368="","",B368*$B$4)</f>
        <v/>
      </c>
      <c r="D368" s="16">
        <f>IF(A368="","",$B$6)</f>
        <v/>
      </c>
      <c r="E368" s="16">
        <f>IF(A368="","",B368+C368+D368)</f>
        <v/>
      </c>
    </row>
    <row r="369">
      <c r="A369" s="15">
        <f>IF(357&gt;$B$5,"",357)</f>
        <v/>
      </c>
      <c r="B369" s="16">
        <f>IF(A369="","",E368)</f>
        <v/>
      </c>
      <c r="C369" s="16">
        <f>IF(A369="","",B369*$B$4)</f>
        <v/>
      </c>
      <c r="D369" s="16">
        <f>IF(A369="","",$B$6)</f>
        <v/>
      </c>
      <c r="E369" s="16">
        <f>IF(A369="","",B369+C369+D369)</f>
        <v/>
      </c>
    </row>
    <row r="370">
      <c r="A370" s="15">
        <f>IF(358&gt;$B$5,"",358)</f>
        <v/>
      </c>
      <c r="B370" s="16">
        <f>IF(A370="","",E369)</f>
        <v/>
      </c>
      <c r="C370" s="16">
        <f>IF(A370="","",B370*$B$4)</f>
        <v/>
      </c>
      <c r="D370" s="16">
        <f>IF(A370="","",$B$6)</f>
        <v/>
      </c>
      <c r="E370" s="16">
        <f>IF(A370="","",B370+C370+D370)</f>
        <v/>
      </c>
    </row>
    <row r="371">
      <c r="A371" s="15">
        <f>IF(359&gt;$B$5,"",359)</f>
        <v/>
      </c>
      <c r="B371" s="16">
        <f>IF(A371="","",E370)</f>
        <v/>
      </c>
      <c r="C371" s="16">
        <f>IF(A371="","",B371*$B$4)</f>
        <v/>
      </c>
      <c r="D371" s="16">
        <f>IF(A371="","",$B$6)</f>
        <v/>
      </c>
      <c r="E371" s="16">
        <f>IF(A371="","",B371+C371+D371)</f>
        <v/>
      </c>
    </row>
    <row r="372">
      <c r="A372" s="15">
        <f>IF(360&gt;$B$5,"",360)</f>
        <v/>
      </c>
      <c r="B372" s="16">
        <f>IF(A372="","",E371)</f>
        <v/>
      </c>
      <c r="C372" s="16">
        <f>IF(A372="","",B372*$B$4)</f>
        <v/>
      </c>
      <c r="D372" s="16">
        <f>IF(A372="","",$B$6)</f>
        <v/>
      </c>
      <c r="E372" s="16">
        <f>IF(A372="","",B372+C372+D372)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01F39"/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6" t="inlineStr">
        <is>
          <t>Juros simples</t>
        </is>
      </c>
    </row>
    <row r="3">
      <c r="A3" s="7" t="inlineStr">
        <is>
          <t>Valor inicial</t>
        </is>
      </c>
      <c r="B3" s="8" t="n">
        <v>10000</v>
      </c>
    </row>
    <row r="4">
      <c r="A4" s="7" t="inlineStr">
        <is>
          <t>Taxa de juros ao mês</t>
        </is>
      </c>
      <c r="B4" s="9" t="n">
        <v>0.01</v>
      </c>
    </row>
    <row r="5">
      <c r="A5" s="7" t="inlineStr">
        <is>
          <t>Prazo (meses)</t>
        </is>
      </c>
      <c r="B5" s="10" t="n">
        <v>24</v>
      </c>
    </row>
    <row r="7">
      <c r="A7" s="7" t="inlineStr">
        <is>
          <t>Juros no período</t>
        </is>
      </c>
      <c r="B7" s="13">
        <f>B3*B4*B5</f>
        <v/>
      </c>
    </row>
    <row r="8">
      <c r="A8" s="7" t="inlineStr">
        <is>
          <t>Valor final</t>
        </is>
      </c>
      <c r="B8" s="12">
        <f>B3+B7</f>
        <v/>
      </c>
    </row>
    <row r="10">
      <c r="A10" s="7" t="inlineStr">
        <is>
          <t>Compostos, mesmo valor e taxa</t>
        </is>
      </c>
      <c r="B10" s="13">
        <f>'Juros compostos'!B3*(1+'Juros compostos'!B4)^'Juros compostos'!B5</f>
        <v/>
      </c>
    </row>
    <row r="11">
      <c r="A11" s="11" t="inlineStr">
        <is>
          <t>Para comparar, a linha acima usa o valor, a taxa e o prazo da aba Juros compostos, sem depósitos.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1F39"/>
    <outlinePr summaryBelow="1" summaryRight="1"/>
    <pageSetUpPr/>
  </sheetPr>
  <dimension ref="A1:E37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6" t="inlineStr">
        <is>
          <t>Parcelamento (tabela Price)</t>
        </is>
      </c>
    </row>
    <row r="3">
      <c r="A3" s="7" t="inlineStr">
        <is>
          <t>Valor emprestado ou financiado</t>
        </is>
      </c>
      <c r="B3" s="8" t="n">
        <v>20000</v>
      </c>
    </row>
    <row r="4">
      <c r="A4" s="7" t="inlineStr">
        <is>
          <t>Taxa de juros ao mês</t>
        </is>
      </c>
      <c r="B4" s="9" t="n">
        <v>0.02</v>
      </c>
    </row>
    <row r="5">
      <c r="A5" s="7" t="inlineStr">
        <is>
          <t>Número de parcelas</t>
        </is>
      </c>
      <c r="B5" s="10" t="n">
        <v>12</v>
      </c>
      <c r="C5" s="11" t="inlineStr">
        <is>
          <t>← até 360</t>
        </is>
      </c>
    </row>
    <row r="7">
      <c r="A7" s="7" t="inlineStr">
        <is>
          <t>Valor de cada parcela</t>
        </is>
      </c>
      <c r="B7" s="12">
        <f>IF(B4=0,B3/B5,B3*B4/(1-(1+B4)^(-B5)))</f>
        <v/>
      </c>
    </row>
    <row r="8">
      <c r="A8" s="7" t="inlineStr">
        <is>
          <t>Total pago</t>
        </is>
      </c>
      <c r="B8" s="13">
        <f>B7*B5</f>
        <v/>
      </c>
    </row>
    <row r="9">
      <c r="A9" s="7" t="inlineStr">
        <is>
          <t>Total de juros</t>
        </is>
      </c>
      <c r="B9" s="12">
        <f>B8-B3</f>
        <v/>
      </c>
    </row>
    <row r="11" ht="30" customHeight="1">
      <c r="A11" s="14" t="inlineStr">
        <is>
          <t>Parcela</t>
        </is>
      </c>
      <c r="B11" s="14" t="inlineStr">
        <is>
          <t>Saldo devedor antes</t>
        </is>
      </c>
      <c r="C11" s="14" t="inlineStr">
        <is>
          <t>Juros</t>
        </is>
      </c>
      <c r="D11" s="14" t="inlineStr">
        <is>
          <t>Amortização</t>
        </is>
      </c>
      <c r="E11" s="14" t="inlineStr">
        <is>
          <t>Saldo devedor depois</t>
        </is>
      </c>
    </row>
    <row r="12">
      <c r="A12" s="15">
        <f>IF(1&gt;$B$5,"",1)</f>
        <v/>
      </c>
      <c r="B12" s="16">
        <f>IF(A12="","",$B$3)</f>
        <v/>
      </c>
      <c r="C12" s="16">
        <f>IF(A12="","",B12*$B$4)</f>
        <v/>
      </c>
      <c r="D12" s="16">
        <f>IF(A12="","",$B$7-C12)</f>
        <v/>
      </c>
      <c r="E12" s="16">
        <f>IF(A12="","",B12-D12)</f>
        <v/>
      </c>
    </row>
    <row r="13">
      <c r="A13" s="15">
        <f>IF(2&gt;$B$5,"",2)</f>
        <v/>
      </c>
      <c r="B13" s="16">
        <f>IF(A13="","",E12)</f>
        <v/>
      </c>
      <c r="C13" s="16">
        <f>IF(A13="","",B13*$B$4)</f>
        <v/>
      </c>
      <c r="D13" s="16">
        <f>IF(A13="","",$B$7-C13)</f>
        <v/>
      </c>
      <c r="E13" s="16">
        <f>IF(A13="","",B13-D13)</f>
        <v/>
      </c>
    </row>
    <row r="14">
      <c r="A14" s="15">
        <f>IF(3&gt;$B$5,"",3)</f>
        <v/>
      </c>
      <c r="B14" s="16">
        <f>IF(A14="","",E13)</f>
        <v/>
      </c>
      <c r="C14" s="16">
        <f>IF(A14="","",B14*$B$4)</f>
        <v/>
      </c>
      <c r="D14" s="16">
        <f>IF(A14="","",$B$7-C14)</f>
        <v/>
      </c>
      <c r="E14" s="16">
        <f>IF(A14="","",B14-D14)</f>
        <v/>
      </c>
    </row>
    <row r="15">
      <c r="A15" s="15">
        <f>IF(4&gt;$B$5,"",4)</f>
        <v/>
      </c>
      <c r="B15" s="16">
        <f>IF(A15="","",E14)</f>
        <v/>
      </c>
      <c r="C15" s="16">
        <f>IF(A15="","",B15*$B$4)</f>
        <v/>
      </c>
      <c r="D15" s="16">
        <f>IF(A15="","",$B$7-C15)</f>
        <v/>
      </c>
      <c r="E15" s="16">
        <f>IF(A15="","",B15-D15)</f>
        <v/>
      </c>
    </row>
    <row r="16">
      <c r="A16" s="15">
        <f>IF(5&gt;$B$5,"",5)</f>
        <v/>
      </c>
      <c r="B16" s="16">
        <f>IF(A16="","",E15)</f>
        <v/>
      </c>
      <c r="C16" s="16">
        <f>IF(A16="","",B16*$B$4)</f>
        <v/>
      </c>
      <c r="D16" s="16">
        <f>IF(A16="","",$B$7-C16)</f>
        <v/>
      </c>
      <c r="E16" s="16">
        <f>IF(A16="","",B16-D16)</f>
        <v/>
      </c>
    </row>
    <row r="17">
      <c r="A17" s="15">
        <f>IF(6&gt;$B$5,"",6)</f>
        <v/>
      </c>
      <c r="B17" s="16">
        <f>IF(A17="","",E16)</f>
        <v/>
      </c>
      <c r="C17" s="16">
        <f>IF(A17="","",B17*$B$4)</f>
        <v/>
      </c>
      <c r="D17" s="16">
        <f>IF(A17="","",$B$7-C17)</f>
        <v/>
      </c>
      <c r="E17" s="16">
        <f>IF(A17="","",B17-D17)</f>
        <v/>
      </c>
    </row>
    <row r="18">
      <c r="A18" s="15">
        <f>IF(7&gt;$B$5,"",7)</f>
        <v/>
      </c>
      <c r="B18" s="16">
        <f>IF(A18="","",E17)</f>
        <v/>
      </c>
      <c r="C18" s="16">
        <f>IF(A18="","",B18*$B$4)</f>
        <v/>
      </c>
      <c r="D18" s="16">
        <f>IF(A18="","",$B$7-C18)</f>
        <v/>
      </c>
      <c r="E18" s="16">
        <f>IF(A18="","",B18-D18)</f>
        <v/>
      </c>
    </row>
    <row r="19">
      <c r="A19" s="15">
        <f>IF(8&gt;$B$5,"",8)</f>
        <v/>
      </c>
      <c r="B19" s="16">
        <f>IF(A19="","",E18)</f>
        <v/>
      </c>
      <c r="C19" s="16">
        <f>IF(A19="","",B19*$B$4)</f>
        <v/>
      </c>
      <c r="D19" s="16">
        <f>IF(A19="","",$B$7-C19)</f>
        <v/>
      </c>
      <c r="E19" s="16">
        <f>IF(A19="","",B19-D19)</f>
        <v/>
      </c>
    </row>
    <row r="20">
      <c r="A20" s="15">
        <f>IF(9&gt;$B$5,"",9)</f>
        <v/>
      </c>
      <c r="B20" s="16">
        <f>IF(A20="","",E19)</f>
        <v/>
      </c>
      <c r="C20" s="16">
        <f>IF(A20="","",B20*$B$4)</f>
        <v/>
      </c>
      <c r="D20" s="16">
        <f>IF(A20="","",$B$7-C20)</f>
        <v/>
      </c>
      <c r="E20" s="16">
        <f>IF(A20="","",B20-D20)</f>
        <v/>
      </c>
    </row>
    <row r="21">
      <c r="A21" s="15">
        <f>IF(10&gt;$B$5,"",10)</f>
        <v/>
      </c>
      <c r="B21" s="16">
        <f>IF(A21="","",E20)</f>
        <v/>
      </c>
      <c r="C21" s="16">
        <f>IF(A21="","",B21*$B$4)</f>
        <v/>
      </c>
      <c r="D21" s="16">
        <f>IF(A21="","",$B$7-C21)</f>
        <v/>
      </c>
      <c r="E21" s="16">
        <f>IF(A21="","",B21-D21)</f>
        <v/>
      </c>
    </row>
    <row r="22">
      <c r="A22" s="15">
        <f>IF(11&gt;$B$5,"",11)</f>
        <v/>
      </c>
      <c r="B22" s="16">
        <f>IF(A22="","",E21)</f>
        <v/>
      </c>
      <c r="C22" s="16">
        <f>IF(A22="","",B22*$B$4)</f>
        <v/>
      </c>
      <c r="D22" s="16">
        <f>IF(A22="","",$B$7-C22)</f>
        <v/>
      </c>
      <c r="E22" s="16">
        <f>IF(A22="","",B22-D22)</f>
        <v/>
      </c>
    </row>
    <row r="23">
      <c r="A23" s="15">
        <f>IF(12&gt;$B$5,"",12)</f>
        <v/>
      </c>
      <c r="B23" s="16">
        <f>IF(A23="","",E22)</f>
        <v/>
      </c>
      <c r="C23" s="16">
        <f>IF(A23="","",B23*$B$4)</f>
        <v/>
      </c>
      <c r="D23" s="16">
        <f>IF(A23="","",$B$7-C23)</f>
        <v/>
      </c>
      <c r="E23" s="16">
        <f>IF(A23="","",B23-D23)</f>
        <v/>
      </c>
    </row>
    <row r="24">
      <c r="A24" s="15">
        <f>IF(13&gt;$B$5,"",13)</f>
        <v/>
      </c>
      <c r="B24" s="16">
        <f>IF(A24="","",E23)</f>
        <v/>
      </c>
      <c r="C24" s="16">
        <f>IF(A24="","",B24*$B$4)</f>
        <v/>
      </c>
      <c r="D24" s="16">
        <f>IF(A24="","",$B$7-C24)</f>
        <v/>
      </c>
      <c r="E24" s="16">
        <f>IF(A24="","",B24-D24)</f>
        <v/>
      </c>
    </row>
    <row r="25">
      <c r="A25" s="15">
        <f>IF(14&gt;$B$5,"",14)</f>
        <v/>
      </c>
      <c r="B25" s="16">
        <f>IF(A25="","",E24)</f>
        <v/>
      </c>
      <c r="C25" s="16">
        <f>IF(A25="","",B25*$B$4)</f>
        <v/>
      </c>
      <c r="D25" s="16">
        <f>IF(A25="","",$B$7-C25)</f>
        <v/>
      </c>
      <c r="E25" s="16">
        <f>IF(A25="","",B25-D25)</f>
        <v/>
      </c>
    </row>
    <row r="26">
      <c r="A26" s="15">
        <f>IF(15&gt;$B$5,"",15)</f>
        <v/>
      </c>
      <c r="B26" s="16">
        <f>IF(A26="","",E25)</f>
        <v/>
      </c>
      <c r="C26" s="16">
        <f>IF(A26="","",B26*$B$4)</f>
        <v/>
      </c>
      <c r="D26" s="16">
        <f>IF(A26="","",$B$7-C26)</f>
        <v/>
      </c>
      <c r="E26" s="16">
        <f>IF(A26="","",B26-D26)</f>
        <v/>
      </c>
    </row>
    <row r="27">
      <c r="A27" s="15">
        <f>IF(16&gt;$B$5,"",16)</f>
        <v/>
      </c>
      <c r="B27" s="16">
        <f>IF(A27="","",E26)</f>
        <v/>
      </c>
      <c r="C27" s="16">
        <f>IF(A27="","",B27*$B$4)</f>
        <v/>
      </c>
      <c r="D27" s="16">
        <f>IF(A27="","",$B$7-C27)</f>
        <v/>
      </c>
      <c r="E27" s="16">
        <f>IF(A27="","",B27-D27)</f>
        <v/>
      </c>
    </row>
    <row r="28">
      <c r="A28" s="15">
        <f>IF(17&gt;$B$5,"",17)</f>
        <v/>
      </c>
      <c r="B28" s="16">
        <f>IF(A28="","",E27)</f>
        <v/>
      </c>
      <c r="C28" s="16">
        <f>IF(A28="","",B28*$B$4)</f>
        <v/>
      </c>
      <c r="D28" s="16">
        <f>IF(A28="","",$B$7-C28)</f>
        <v/>
      </c>
      <c r="E28" s="16">
        <f>IF(A28="","",B28-D28)</f>
        <v/>
      </c>
    </row>
    <row r="29">
      <c r="A29" s="15">
        <f>IF(18&gt;$B$5,"",18)</f>
        <v/>
      </c>
      <c r="B29" s="16">
        <f>IF(A29="","",E28)</f>
        <v/>
      </c>
      <c r="C29" s="16">
        <f>IF(A29="","",B29*$B$4)</f>
        <v/>
      </c>
      <c r="D29" s="16">
        <f>IF(A29="","",$B$7-C29)</f>
        <v/>
      </c>
      <c r="E29" s="16">
        <f>IF(A29="","",B29-D29)</f>
        <v/>
      </c>
    </row>
    <row r="30">
      <c r="A30" s="15">
        <f>IF(19&gt;$B$5,"",19)</f>
        <v/>
      </c>
      <c r="B30" s="16">
        <f>IF(A30="","",E29)</f>
        <v/>
      </c>
      <c r="C30" s="16">
        <f>IF(A30="","",B30*$B$4)</f>
        <v/>
      </c>
      <c r="D30" s="16">
        <f>IF(A30="","",$B$7-C30)</f>
        <v/>
      </c>
      <c r="E30" s="16">
        <f>IF(A30="","",B30-D30)</f>
        <v/>
      </c>
    </row>
    <row r="31">
      <c r="A31" s="15">
        <f>IF(20&gt;$B$5,"",20)</f>
        <v/>
      </c>
      <c r="B31" s="16">
        <f>IF(A31="","",E30)</f>
        <v/>
      </c>
      <c r="C31" s="16">
        <f>IF(A31="","",B31*$B$4)</f>
        <v/>
      </c>
      <c r="D31" s="16">
        <f>IF(A31="","",$B$7-C31)</f>
        <v/>
      </c>
      <c r="E31" s="16">
        <f>IF(A31="","",B31-D31)</f>
        <v/>
      </c>
    </row>
    <row r="32">
      <c r="A32" s="15">
        <f>IF(21&gt;$B$5,"",21)</f>
        <v/>
      </c>
      <c r="B32" s="16">
        <f>IF(A32="","",E31)</f>
        <v/>
      </c>
      <c r="C32" s="16">
        <f>IF(A32="","",B32*$B$4)</f>
        <v/>
      </c>
      <c r="D32" s="16">
        <f>IF(A32="","",$B$7-C32)</f>
        <v/>
      </c>
      <c r="E32" s="16">
        <f>IF(A32="","",B32-D32)</f>
        <v/>
      </c>
    </row>
    <row r="33">
      <c r="A33" s="15">
        <f>IF(22&gt;$B$5,"",22)</f>
        <v/>
      </c>
      <c r="B33" s="16">
        <f>IF(A33="","",E32)</f>
        <v/>
      </c>
      <c r="C33" s="16">
        <f>IF(A33="","",B33*$B$4)</f>
        <v/>
      </c>
      <c r="D33" s="16">
        <f>IF(A33="","",$B$7-C33)</f>
        <v/>
      </c>
      <c r="E33" s="16">
        <f>IF(A33="","",B33-D33)</f>
        <v/>
      </c>
    </row>
    <row r="34">
      <c r="A34" s="15">
        <f>IF(23&gt;$B$5,"",23)</f>
        <v/>
      </c>
      <c r="B34" s="16">
        <f>IF(A34="","",E33)</f>
        <v/>
      </c>
      <c r="C34" s="16">
        <f>IF(A34="","",B34*$B$4)</f>
        <v/>
      </c>
      <c r="D34" s="16">
        <f>IF(A34="","",$B$7-C34)</f>
        <v/>
      </c>
      <c r="E34" s="16">
        <f>IF(A34="","",B34-D34)</f>
        <v/>
      </c>
    </row>
    <row r="35">
      <c r="A35" s="15">
        <f>IF(24&gt;$B$5,"",24)</f>
        <v/>
      </c>
      <c r="B35" s="16">
        <f>IF(A35="","",E34)</f>
        <v/>
      </c>
      <c r="C35" s="16">
        <f>IF(A35="","",B35*$B$4)</f>
        <v/>
      </c>
      <c r="D35" s="16">
        <f>IF(A35="","",$B$7-C35)</f>
        <v/>
      </c>
      <c r="E35" s="16">
        <f>IF(A35="","",B35-D35)</f>
        <v/>
      </c>
    </row>
    <row r="36">
      <c r="A36" s="15">
        <f>IF(25&gt;$B$5,"",25)</f>
        <v/>
      </c>
      <c r="B36" s="16">
        <f>IF(A36="","",E35)</f>
        <v/>
      </c>
      <c r="C36" s="16">
        <f>IF(A36="","",B36*$B$4)</f>
        <v/>
      </c>
      <c r="D36" s="16">
        <f>IF(A36="","",$B$7-C36)</f>
        <v/>
      </c>
      <c r="E36" s="16">
        <f>IF(A36="","",B36-D36)</f>
        <v/>
      </c>
    </row>
    <row r="37">
      <c r="A37" s="15">
        <f>IF(26&gt;$B$5,"",26)</f>
        <v/>
      </c>
      <c r="B37" s="16">
        <f>IF(A37="","",E36)</f>
        <v/>
      </c>
      <c r="C37" s="16">
        <f>IF(A37="","",B37*$B$4)</f>
        <v/>
      </c>
      <c r="D37" s="16">
        <f>IF(A37="","",$B$7-C37)</f>
        <v/>
      </c>
      <c r="E37" s="16">
        <f>IF(A37="","",B37-D37)</f>
        <v/>
      </c>
    </row>
    <row r="38">
      <c r="A38" s="15">
        <f>IF(27&gt;$B$5,"",27)</f>
        <v/>
      </c>
      <c r="B38" s="16">
        <f>IF(A38="","",E37)</f>
        <v/>
      </c>
      <c r="C38" s="16">
        <f>IF(A38="","",B38*$B$4)</f>
        <v/>
      </c>
      <c r="D38" s="16">
        <f>IF(A38="","",$B$7-C38)</f>
        <v/>
      </c>
      <c r="E38" s="16">
        <f>IF(A38="","",B38-D38)</f>
        <v/>
      </c>
    </row>
    <row r="39">
      <c r="A39" s="15">
        <f>IF(28&gt;$B$5,"",28)</f>
        <v/>
      </c>
      <c r="B39" s="16">
        <f>IF(A39="","",E38)</f>
        <v/>
      </c>
      <c r="C39" s="16">
        <f>IF(A39="","",B39*$B$4)</f>
        <v/>
      </c>
      <c r="D39" s="16">
        <f>IF(A39="","",$B$7-C39)</f>
        <v/>
      </c>
      <c r="E39" s="16">
        <f>IF(A39="","",B39-D39)</f>
        <v/>
      </c>
    </row>
    <row r="40">
      <c r="A40" s="15">
        <f>IF(29&gt;$B$5,"",29)</f>
        <v/>
      </c>
      <c r="B40" s="16">
        <f>IF(A40="","",E39)</f>
        <v/>
      </c>
      <c r="C40" s="16">
        <f>IF(A40="","",B40*$B$4)</f>
        <v/>
      </c>
      <c r="D40" s="16">
        <f>IF(A40="","",$B$7-C40)</f>
        <v/>
      </c>
      <c r="E40" s="16">
        <f>IF(A40="","",B40-D40)</f>
        <v/>
      </c>
    </row>
    <row r="41">
      <c r="A41" s="15">
        <f>IF(30&gt;$B$5,"",30)</f>
        <v/>
      </c>
      <c r="B41" s="16">
        <f>IF(A41="","",E40)</f>
        <v/>
      </c>
      <c r="C41" s="16">
        <f>IF(A41="","",B41*$B$4)</f>
        <v/>
      </c>
      <c r="D41" s="16">
        <f>IF(A41="","",$B$7-C41)</f>
        <v/>
      </c>
      <c r="E41" s="16">
        <f>IF(A41="","",B41-D41)</f>
        <v/>
      </c>
    </row>
    <row r="42">
      <c r="A42" s="15">
        <f>IF(31&gt;$B$5,"",31)</f>
        <v/>
      </c>
      <c r="B42" s="16">
        <f>IF(A42="","",E41)</f>
        <v/>
      </c>
      <c r="C42" s="16">
        <f>IF(A42="","",B42*$B$4)</f>
        <v/>
      </c>
      <c r="D42" s="16">
        <f>IF(A42="","",$B$7-C42)</f>
        <v/>
      </c>
      <c r="E42" s="16">
        <f>IF(A42="","",B42-D42)</f>
        <v/>
      </c>
    </row>
    <row r="43">
      <c r="A43" s="15">
        <f>IF(32&gt;$B$5,"",32)</f>
        <v/>
      </c>
      <c r="B43" s="16">
        <f>IF(A43="","",E42)</f>
        <v/>
      </c>
      <c r="C43" s="16">
        <f>IF(A43="","",B43*$B$4)</f>
        <v/>
      </c>
      <c r="D43" s="16">
        <f>IF(A43="","",$B$7-C43)</f>
        <v/>
      </c>
      <c r="E43" s="16">
        <f>IF(A43="","",B43-D43)</f>
        <v/>
      </c>
    </row>
    <row r="44">
      <c r="A44" s="15">
        <f>IF(33&gt;$B$5,"",33)</f>
        <v/>
      </c>
      <c r="B44" s="16">
        <f>IF(A44="","",E43)</f>
        <v/>
      </c>
      <c r="C44" s="16">
        <f>IF(A44="","",B44*$B$4)</f>
        <v/>
      </c>
      <c r="D44" s="16">
        <f>IF(A44="","",$B$7-C44)</f>
        <v/>
      </c>
      <c r="E44" s="16">
        <f>IF(A44="","",B44-D44)</f>
        <v/>
      </c>
    </row>
    <row r="45">
      <c r="A45" s="15">
        <f>IF(34&gt;$B$5,"",34)</f>
        <v/>
      </c>
      <c r="B45" s="16">
        <f>IF(A45="","",E44)</f>
        <v/>
      </c>
      <c r="C45" s="16">
        <f>IF(A45="","",B45*$B$4)</f>
        <v/>
      </c>
      <c r="D45" s="16">
        <f>IF(A45="","",$B$7-C45)</f>
        <v/>
      </c>
      <c r="E45" s="16">
        <f>IF(A45="","",B45-D45)</f>
        <v/>
      </c>
    </row>
    <row r="46">
      <c r="A46" s="15">
        <f>IF(35&gt;$B$5,"",35)</f>
        <v/>
      </c>
      <c r="B46" s="16">
        <f>IF(A46="","",E45)</f>
        <v/>
      </c>
      <c r="C46" s="16">
        <f>IF(A46="","",B46*$B$4)</f>
        <v/>
      </c>
      <c r="D46" s="16">
        <f>IF(A46="","",$B$7-C46)</f>
        <v/>
      </c>
      <c r="E46" s="16">
        <f>IF(A46="","",B46-D46)</f>
        <v/>
      </c>
    </row>
    <row r="47">
      <c r="A47" s="15">
        <f>IF(36&gt;$B$5,"",36)</f>
        <v/>
      </c>
      <c r="B47" s="16">
        <f>IF(A47="","",E46)</f>
        <v/>
      </c>
      <c r="C47" s="16">
        <f>IF(A47="","",B47*$B$4)</f>
        <v/>
      </c>
      <c r="D47" s="16">
        <f>IF(A47="","",$B$7-C47)</f>
        <v/>
      </c>
      <c r="E47" s="16">
        <f>IF(A47="","",B47-D47)</f>
        <v/>
      </c>
    </row>
    <row r="48">
      <c r="A48" s="15">
        <f>IF(37&gt;$B$5,"",37)</f>
        <v/>
      </c>
      <c r="B48" s="16">
        <f>IF(A48="","",E47)</f>
        <v/>
      </c>
      <c r="C48" s="16">
        <f>IF(A48="","",B48*$B$4)</f>
        <v/>
      </c>
      <c r="D48" s="16">
        <f>IF(A48="","",$B$7-C48)</f>
        <v/>
      </c>
      <c r="E48" s="16">
        <f>IF(A48="","",B48-D48)</f>
        <v/>
      </c>
    </row>
    <row r="49">
      <c r="A49" s="15">
        <f>IF(38&gt;$B$5,"",38)</f>
        <v/>
      </c>
      <c r="B49" s="16">
        <f>IF(A49="","",E48)</f>
        <v/>
      </c>
      <c r="C49" s="16">
        <f>IF(A49="","",B49*$B$4)</f>
        <v/>
      </c>
      <c r="D49" s="16">
        <f>IF(A49="","",$B$7-C49)</f>
        <v/>
      </c>
      <c r="E49" s="16">
        <f>IF(A49="","",B49-D49)</f>
        <v/>
      </c>
    </row>
    <row r="50">
      <c r="A50" s="15">
        <f>IF(39&gt;$B$5,"",39)</f>
        <v/>
      </c>
      <c r="B50" s="16">
        <f>IF(A50="","",E49)</f>
        <v/>
      </c>
      <c r="C50" s="16">
        <f>IF(A50="","",B50*$B$4)</f>
        <v/>
      </c>
      <c r="D50" s="16">
        <f>IF(A50="","",$B$7-C50)</f>
        <v/>
      </c>
      <c r="E50" s="16">
        <f>IF(A50="","",B50-D50)</f>
        <v/>
      </c>
    </row>
    <row r="51">
      <c r="A51" s="15">
        <f>IF(40&gt;$B$5,"",40)</f>
        <v/>
      </c>
      <c r="B51" s="16">
        <f>IF(A51="","",E50)</f>
        <v/>
      </c>
      <c r="C51" s="16">
        <f>IF(A51="","",B51*$B$4)</f>
        <v/>
      </c>
      <c r="D51" s="16">
        <f>IF(A51="","",$B$7-C51)</f>
        <v/>
      </c>
      <c r="E51" s="16">
        <f>IF(A51="","",B51-D51)</f>
        <v/>
      </c>
    </row>
    <row r="52">
      <c r="A52" s="15">
        <f>IF(41&gt;$B$5,"",41)</f>
        <v/>
      </c>
      <c r="B52" s="16">
        <f>IF(A52="","",E51)</f>
        <v/>
      </c>
      <c r="C52" s="16">
        <f>IF(A52="","",B52*$B$4)</f>
        <v/>
      </c>
      <c r="D52" s="16">
        <f>IF(A52="","",$B$7-C52)</f>
        <v/>
      </c>
      <c r="E52" s="16">
        <f>IF(A52="","",B52-D52)</f>
        <v/>
      </c>
    </row>
    <row r="53">
      <c r="A53" s="15">
        <f>IF(42&gt;$B$5,"",42)</f>
        <v/>
      </c>
      <c r="B53" s="16">
        <f>IF(A53="","",E52)</f>
        <v/>
      </c>
      <c r="C53" s="16">
        <f>IF(A53="","",B53*$B$4)</f>
        <v/>
      </c>
      <c r="D53" s="16">
        <f>IF(A53="","",$B$7-C53)</f>
        <v/>
      </c>
      <c r="E53" s="16">
        <f>IF(A53="","",B53-D53)</f>
        <v/>
      </c>
    </row>
    <row r="54">
      <c r="A54" s="15">
        <f>IF(43&gt;$B$5,"",43)</f>
        <v/>
      </c>
      <c r="B54" s="16">
        <f>IF(A54="","",E53)</f>
        <v/>
      </c>
      <c r="C54" s="16">
        <f>IF(A54="","",B54*$B$4)</f>
        <v/>
      </c>
      <c r="D54" s="16">
        <f>IF(A54="","",$B$7-C54)</f>
        <v/>
      </c>
      <c r="E54" s="16">
        <f>IF(A54="","",B54-D54)</f>
        <v/>
      </c>
    </row>
    <row r="55">
      <c r="A55" s="15">
        <f>IF(44&gt;$B$5,"",44)</f>
        <v/>
      </c>
      <c r="B55" s="16">
        <f>IF(A55="","",E54)</f>
        <v/>
      </c>
      <c r="C55" s="16">
        <f>IF(A55="","",B55*$B$4)</f>
        <v/>
      </c>
      <c r="D55" s="16">
        <f>IF(A55="","",$B$7-C55)</f>
        <v/>
      </c>
      <c r="E55" s="16">
        <f>IF(A55="","",B55-D55)</f>
        <v/>
      </c>
    </row>
    <row r="56">
      <c r="A56" s="15">
        <f>IF(45&gt;$B$5,"",45)</f>
        <v/>
      </c>
      <c r="B56" s="16">
        <f>IF(A56="","",E55)</f>
        <v/>
      </c>
      <c r="C56" s="16">
        <f>IF(A56="","",B56*$B$4)</f>
        <v/>
      </c>
      <c r="D56" s="16">
        <f>IF(A56="","",$B$7-C56)</f>
        <v/>
      </c>
      <c r="E56" s="16">
        <f>IF(A56="","",B56-D56)</f>
        <v/>
      </c>
    </row>
    <row r="57">
      <c r="A57" s="15">
        <f>IF(46&gt;$B$5,"",46)</f>
        <v/>
      </c>
      <c r="B57" s="16">
        <f>IF(A57="","",E56)</f>
        <v/>
      </c>
      <c r="C57" s="16">
        <f>IF(A57="","",B57*$B$4)</f>
        <v/>
      </c>
      <c r="D57" s="16">
        <f>IF(A57="","",$B$7-C57)</f>
        <v/>
      </c>
      <c r="E57" s="16">
        <f>IF(A57="","",B57-D57)</f>
        <v/>
      </c>
    </row>
    <row r="58">
      <c r="A58" s="15">
        <f>IF(47&gt;$B$5,"",47)</f>
        <v/>
      </c>
      <c r="B58" s="16">
        <f>IF(A58="","",E57)</f>
        <v/>
      </c>
      <c r="C58" s="16">
        <f>IF(A58="","",B58*$B$4)</f>
        <v/>
      </c>
      <c r="D58" s="16">
        <f>IF(A58="","",$B$7-C58)</f>
        <v/>
      </c>
      <c r="E58" s="16">
        <f>IF(A58="","",B58-D58)</f>
        <v/>
      </c>
    </row>
    <row r="59">
      <c r="A59" s="15">
        <f>IF(48&gt;$B$5,"",48)</f>
        <v/>
      </c>
      <c r="B59" s="16">
        <f>IF(A59="","",E58)</f>
        <v/>
      </c>
      <c r="C59" s="16">
        <f>IF(A59="","",B59*$B$4)</f>
        <v/>
      </c>
      <c r="D59" s="16">
        <f>IF(A59="","",$B$7-C59)</f>
        <v/>
      </c>
      <c r="E59" s="16">
        <f>IF(A59="","",B59-D59)</f>
        <v/>
      </c>
    </row>
    <row r="60">
      <c r="A60" s="15">
        <f>IF(49&gt;$B$5,"",49)</f>
        <v/>
      </c>
      <c r="B60" s="16">
        <f>IF(A60="","",E59)</f>
        <v/>
      </c>
      <c r="C60" s="16">
        <f>IF(A60="","",B60*$B$4)</f>
        <v/>
      </c>
      <c r="D60" s="16">
        <f>IF(A60="","",$B$7-C60)</f>
        <v/>
      </c>
      <c r="E60" s="16">
        <f>IF(A60="","",B60-D60)</f>
        <v/>
      </c>
    </row>
    <row r="61">
      <c r="A61" s="15">
        <f>IF(50&gt;$B$5,"",50)</f>
        <v/>
      </c>
      <c r="B61" s="16">
        <f>IF(A61="","",E60)</f>
        <v/>
      </c>
      <c r="C61" s="16">
        <f>IF(A61="","",B61*$B$4)</f>
        <v/>
      </c>
      <c r="D61" s="16">
        <f>IF(A61="","",$B$7-C61)</f>
        <v/>
      </c>
      <c r="E61" s="16">
        <f>IF(A61="","",B61-D61)</f>
        <v/>
      </c>
    </row>
    <row r="62">
      <c r="A62" s="15">
        <f>IF(51&gt;$B$5,"",51)</f>
        <v/>
      </c>
      <c r="B62" s="16">
        <f>IF(A62="","",E61)</f>
        <v/>
      </c>
      <c r="C62" s="16">
        <f>IF(A62="","",B62*$B$4)</f>
        <v/>
      </c>
      <c r="D62" s="16">
        <f>IF(A62="","",$B$7-C62)</f>
        <v/>
      </c>
      <c r="E62" s="16">
        <f>IF(A62="","",B62-D62)</f>
        <v/>
      </c>
    </row>
    <row r="63">
      <c r="A63" s="15">
        <f>IF(52&gt;$B$5,"",52)</f>
        <v/>
      </c>
      <c r="B63" s="16">
        <f>IF(A63="","",E62)</f>
        <v/>
      </c>
      <c r="C63" s="16">
        <f>IF(A63="","",B63*$B$4)</f>
        <v/>
      </c>
      <c r="D63" s="16">
        <f>IF(A63="","",$B$7-C63)</f>
        <v/>
      </c>
      <c r="E63" s="16">
        <f>IF(A63="","",B63-D63)</f>
        <v/>
      </c>
    </row>
    <row r="64">
      <c r="A64" s="15">
        <f>IF(53&gt;$B$5,"",53)</f>
        <v/>
      </c>
      <c r="B64" s="16">
        <f>IF(A64="","",E63)</f>
        <v/>
      </c>
      <c r="C64" s="16">
        <f>IF(A64="","",B64*$B$4)</f>
        <v/>
      </c>
      <c r="D64" s="16">
        <f>IF(A64="","",$B$7-C64)</f>
        <v/>
      </c>
      <c r="E64" s="16">
        <f>IF(A64="","",B64-D64)</f>
        <v/>
      </c>
    </row>
    <row r="65">
      <c r="A65" s="15">
        <f>IF(54&gt;$B$5,"",54)</f>
        <v/>
      </c>
      <c r="B65" s="16">
        <f>IF(A65="","",E64)</f>
        <v/>
      </c>
      <c r="C65" s="16">
        <f>IF(A65="","",B65*$B$4)</f>
        <v/>
      </c>
      <c r="D65" s="16">
        <f>IF(A65="","",$B$7-C65)</f>
        <v/>
      </c>
      <c r="E65" s="16">
        <f>IF(A65="","",B65-D65)</f>
        <v/>
      </c>
    </row>
    <row r="66">
      <c r="A66" s="15">
        <f>IF(55&gt;$B$5,"",55)</f>
        <v/>
      </c>
      <c r="B66" s="16">
        <f>IF(A66="","",E65)</f>
        <v/>
      </c>
      <c r="C66" s="16">
        <f>IF(A66="","",B66*$B$4)</f>
        <v/>
      </c>
      <c r="D66" s="16">
        <f>IF(A66="","",$B$7-C66)</f>
        <v/>
      </c>
      <c r="E66" s="16">
        <f>IF(A66="","",B66-D66)</f>
        <v/>
      </c>
    </row>
    <row r="67">
      <c r="A67" s="15">
        <f>IF(56&gt;$B$5,"",56)</f>
        <v/>
      </c>
      <c r="B67" s="16">
        <f>IF(A67="","",E66)</f>
        <v/>
      </c>
      <c r="C67" s="16">
        <f>IF(A67="","",B67*$B$4)</f>
        <v/>
      </c>
      <c r="D67" s="16">
        <f>IF(A67="","",$B$7-C67)</f>
        <v/>
      </c>
      <c r="E67" s="16">
        <f>IF(A67="","",B67-D67)</f>
        <v/>
      </c>
    </row>
    <row r="68">
      <c r="A68" s="15">
        <f>IF(57&gt;$B$5,"",57)</f>
        <v/>
      </c>
      <c r="B68" s="16">
        <f>IF(A68="","",E67)</f>
        <v/>
      </c>
      <c r="C68" s="16">
        <f>IF(A68="","",B68*$B$4)</f>
        <v/>
      </c>
      <c r="D68" s="16">
        <f>IF(A68="","",$B$7-C68)</f>
        <v/>
      </c>
      <c r="E68" s="16">
        <f>IF(A68="","",B68-D68)</f>
        <v/>
      </c>
    </row>
    <row r="69">
      <c r="A69" s="15">
        <f>IF(58&gt;$B$5,"",58)</f>
        <v/>
      </c>
      <c r="B69" s="16">
        <f>IF(A69="","",E68)</f>
        <v/>
      </c>
      <c r="C69" s="16">
        <f>IF(A69="","",B69*$B$4)</f>
        <v/>
      </c>
      <c r="D69" s="16">
        <f>IF(A69="","",$B$7-C69)</f>
        <v/>
      </c>
      <c r="E69" s="16">
        <f>IF(A69="","",B69-D69)</f>
        <v/>
      </c>
    </row>
    <row r="70">
      <c r="A70" s="15">
        <f>IF(59&gt;$B$5,"",59)</f>
        <v/>
      </c>
      <c r="B70" s="16">
        <f>IF(A70="","",E69)</f>
        <v/>
      </c>
      <c r="C70" s="16">
        <f>IF(A70="","",B70*$B$4)</f>
        <v/>
      </c>
      <c r="D70" s="16">
        <f>IF(A70="","",$B$7-C70)</f>
        <v/>
      </c>
      <c r="E70" s="16">
        <f>IF(A70="","",B70-D70)</f>
        <v/>
      </c>
    </row>
    <row r="71">
      <c r="A71" s="15">
        <f>IF(60&gt;$B$5,"",60)</f>
        <v/>
      </c>
      <c r="B71" s="16">
        <f>IF(A71="","",E70)</f>
        <v/>
      </c>
      <c r="C71" s="16">
        <f>IF(A71="","",B71*$B$4)</f>
        <v/>
      </c>
      <c r="D71" s="16">
        <f>IF(A71="","",$B$7-C71)</f>
        <v/>
      </c>
      <c r="E71" s="16">
        <f>IF(A71="","",B71-D71)</f>
        <v/>
      </c>
    </row>
    <row r="72">
      <c r="A72" s="15">
        <f>IF(61&gt;$B$5,"",61)</f>
        <v/>
      </c>
      <c r="B72" s="16">
        <f>IF(A72="","",E71)</f>
        <v/>
      </c>
      <c r="C72" s="16">
        <f>IF(A72="","",B72*$B$4)</f>
        <v/>
      </c>
      <c r="D72" s="16">
        <f>IF(A72="","",$B$7-C72)</f>
        <v/>
      </c>
      <c r="E72" s="16">
        <f>IF(A72="","",B72-D72)</f>
        <v/>
      </c>
    </row>
    <row r="73">
      <c r="A73" s="15">
        <f>IF(62&gt;$B$5,"",62)</f>
        <v/>
      </c>
      <c r="B73" s="16">
        <f>IF(A73="","",E72)</f>
        <v/>
      </c>
      <c r="C73" s="16">
        <f>IF(A73="","",B73*$B$4)</f>
        <v/>
      </c>
      <c r="D73" s="16">
        <f>IF(A73="","",$B$7-C73)</f>
        <v/>
      </c>
      <c r="E73" s="16">
        <f>IF(A73="","",B73-D73)</f>
        <v/>
      </c>
    </row>
    <row r="74">
      <c r="A74" s="15">
        <f>IF(63&gt;$B$5,"",63)</f>
        <v/>
      </c>
      <c r="B74" s="16">
        <f>IF(A74="","",E73)</f>
        <v/>
      </c>
      <c r="C74" s="16">
        <f>IF(A74="","",B74*$B$4)</f>
        <v/>
      </c>
      <c r="D74" s="16">
        <f>IF(A74="","",$B$7-C74)</f>
        <v/>
      </c>
      <c r="E74" s="16">
        <f>IF(A74="","",B74-D74)</f>
        <v/>
      </c>
    </row>
    <row r="75">
      <c r="A75" s="15">
        <f>IF(64&gt;$B$5,"",64)</f>
        <v/>
      </c>
      <c r="B75" s="16">
        <f>IF(A75="","",E74)</f>
        <v/>
      </c>
      <c r="C75" s="16">
        <f>IF(A75="","",B75*$B$4)</f>
        <v/>
      </c>
      <c r="D75" s="16">
        <f>IF(A75="","",$B$7-C75)</f>
        <v/>
      </c>
      <c r="E75" s="16">
        <f>IF(A75="","",B75-D75)</f>
        <v/>
      </c>
    </row>
    <row r="76">
      <c r="A76" s="15">
        <f>IF(65&gt;$B$5,"",65)</f>
        <v/>
      </c>
      <c r="B76" s="16">
        <f>IF(A76="","",E75)</f>
        <v/>
      </c>
      <c r="C76" s="16">
        <f>IF(A76="","",B76*$B$4)</f>
        <v/>
      </c>
      <c r="D76" s="16">
        <f>IF(A76="","",$B$7-C76)</f>
        <v/>
      </c>
      <c r="E76" s="16">
        <f>IF(A76="","",B76-D76)</f>
        <v/>
      </c>
    </row>
    <row r="77">
      <c r="A77" s="15">
        <f>IF(66&gt;$B$5,"",66)</f>
        <v/>
      </c>
      <c r="B77" s="16">
        <f>IF(A77="","",E76)</f>
        <v/>
      </c>
      <c r="C77" s="16">
        <f>IF(A77="","",B77*$B$4)</f>
        <v/>
      </c>
      <c r="D77" s="16">
        <f>IF(A77="","",$B$7-C77)</f>
        <v/>
      </c>
      <c r="E77" s="16">
        <f>IF(A77="","",B77-D77)</f>
        <v/>
      </c>
    </row>
    <row r="78">
      <c r="A78" s="15">
        <f>IF(67&gt;$B$5,"",67)</f>
        <v/>
      </c>
      <c r="B78" s="16">
        <f>IF(A78="","",E77)</f>
        <v/>
      </c>
      <c r="C78" s="16">
        <f>IF(A78="","",B78*$B$4)</f>
        <v/>
      </c>
      <c r="D78" s="16">
        <f>IF(A78="","",$B$7-C78)</f>
        <v/>
      </c>
      <c r="E78" s="16">
        <f>IF(A78="","",B78-D78)</f>
        <v/>
      </c>
    </row>
    <row r="79">
      <c r="A79" s="15">
        <f>IF(68&gt;$B$5,"",68)</f>
        <v/>
      </c>
      <c r="B79" s="16">
        <f>IF(A79="","",E78)</f>
        <v/>
      </c>
      <c r="C79" s="16">
        <f>IF(A79="","",B79*$B$4)</f>
        <v/>
      </c>
      <c r="D79" s="16">
        <f>IF(A79="","",$B$7-C79)</f>
        <v/>
      </c>
      <c r="E79" s="16">
        <f>IF(A79="","",B79-D79)</f>
        <v/>
      </c>
    </row>
    <row r="80">
      <c r="A80" s="15">
        <f>IF(69&gt;$B$5,"",69)</f>
        <v/>
      </c>
      <c r="B80" s="16">
        <f>IF(A80="","",E79)</f>
        <v/>
      </c>
      <c r="C80" s="16">
        <f>IF(A80="","",B80*$B$4)</f>
        <v/>
      </c>
      <c r="D80" s="16">
        <f>IF(A80="","",$B$7-C80)</f>
        <v/>
      </c>
      <c r="E80" s="16">
        <f>IF(A80="","",B80-D80)</f>
        <v/>
      </c>
    </row>
    <row r="81">
      <c r="A81" s="15">
        <f>IF(70&gt;$B$5,"",70)</f>
        <v/>
      </c>
      <c r="B81" s="16">
        <f>IF(A81="","",E80)</f>
        <v/>
      </c>
      <c r="C81" s="16">
        <f>IF(A81="","",B81*$B$4)</f>
        <v/>
      </c>
      <c r="D81" s="16">
        <f>IF(A81="","",$B$7-C81)</f>
        <v/>
      </c>
      <c r="E81" s="16">
        <f>IF(A81="","",B81-D81)</f>
        <v/>
      </c>
    </row>
    <row r="82">
      <c r="A82" s="15">
        <f>IF(71&gt;$B$5,"",71)</f>
        <v/>
      </c>
      <c r="B82" s="16">
        <f>IF(A82="","",E81)</f>
        <v/>
      </c>
      <c r="C82" s="16">
        <f>IF(A82="","",B82*$B$4)</f>
        <v/>
      </c>
      <c r="D82" s="16">
        <f>IF(A82="","",$B$7-C82)</f>
        <v/>
      </c>
      <c r="E82" s="16">
        <f>IF(A82="","",B82-D82)</f>
        <v/>
      </c>
    </row>
    <row r="83">
      <c r="A83" s="15">
        <f>IF(72&gt;$B$5,"",72)</f>
        <v/>
      </c>
      <c r="B83" s="16">
        <f>IF(A83="","",E82)</f>
        <v/>
      </c>
      <c r="C83" s="16">
        <f>IF(A83="","",B83*$B$4)</f>
        <v/>
      </c>
      <c r="D83" s="16">
        <f>IF(A83="","",$B$7-C83)</f>
        <v/>
      </c>
      <c r="E83" s="16">
        <f>IF(A83="","",B83-D83)</f>
        <v/>
      </c>
    </row>
    <row r="84">
      <c r="A84" s="15">
        <f>IF(73&gt;$B$5,"",73)</f>
        <v/>
      </c>
      <c r="B84" s="16">
        <f>IF(A84="","",E83)</f>
        <v/>
      </c>
      <c r="C84" s="16">
        <f>IF(A84="","",B84*$B$4)</f>
        <v/>
      </c>
      <c r="D84" s="16">
        <f>IF(A84="","",$B$7-C84)</f>
        <v/>
      </c>
      <c r="E84" s="16">
        <f>IF(A84="","",B84-D84)</f>
        <v/>
      </c>
    </row>
    <row r="85">
      <c r="A85" s="15">
        <f>IF(74&gt;$B$5,"",74)</f>
        <v/>
      </c>
      <c r="B85" s="16">
        <f>IF(A85="","",E84)</f>
        <v/>
      </c>
      <c r="C85" s="16">
        <f>IF(A85="","",B85*$B$4)</f>
        <v/>
      </c>
      <c r="D85" s="16">
        <f>IF(A85="","",$B$7-C85)</f>
        <v/>
      </c>
      <c r="E85" s="16">
        <f>IF(A85="","",B85-D85)</f>
        <v/>
      </c>
    </row>
    <row r="86">
      <c r="A86" s="15">
        <f>IF(75&gt;$B$5,"",75)</f>
        <v/>
      </c>
      <c r="B86" s="16">
        <f>IF(A86="","",E85)</f>
        <v/>
      </c>
      <c r="C86" s="16">
        <f>IF(A86="","",B86*$B$4)</f>
        <v/>
      </c>
      <c r="D86" s="16">
        <f>IF(A86="","",$B$7-C86)</f>
        <v/>
      </c>
      <c r="E86" s="16">
        <f>IF(A86="","",B86-D86)</f>
        <v/>
      </c>
    </row>
    <row r="87">
      <c r="A87" s="15">
        <f>IF(76&gt;$B$5,"",76)</f>
        <v/>
      </c>
      <c r="B87" s="16">
        <f>IF(A87="","",E86)</f>
        <v/>
      </c>
      <c r="C87" s="16">
        <f>IF(A87="","",B87*$B$4)</f>
        <v/>
      </c>
      <c r="D87" s="16">
        <f>IF(A87="","",$B$7-C87)</f>
        <v/>
      </c>
      <c r="E87" s="16">
        <f>IF(A87="","",B87-D87)</f>
        <v/>
      </c>
    </row>
    <row r="88">
      <c r="A88" s="15">
        <f>IF(77&gt;$B$5,"",77)</f>
        <v/>
      </c>
      <c r="B88" s="16">
        <f>IF(A88="","",E87)</f>
        <v/>
      </c>
      <c r="C88" s="16">
        <f>IF(A88="","",B88*$B$4)</f>
        <v/>
      </c>
      <c r="D88" s="16">
        <f>IF(A88="","",$B$7-C88)</f>
        <v/>
      </c>
      <c r="E88" s="16">
        <f>IF(A88="","",B88-D88)</f>
        <v/>
      </c>
    </row>
    <row r="89">
      <c r="A89" s="15">
        <f>IF(78&gt;$B$5,"",78)</f>
        <v/>
      </c>
      <c r="B89" s="16">
        <f>IF(A89="","",E88)</f>
        <v/>
      </c>
      <c r="C89" s="16">
        <f>IF(A89="","",B89*$B$4)</f>
        <v/>
      </c>
      <c r="D89" s="16">
        <f>IF(A89="","",$B$7-C89)</f>
        <v/>
      </c>
      <c r="E89" s="16">
        <f>IF(A89="","",B89-D89)</f>
        <v/>
      </c>
    </row>
    <row r="90">
      <c r="A90" s="15">
        <f>IF(79&gt;$B$5,"",79)</f>
        <v/>
      </c>
      <c r="B90" s="16">
        <f>IF(A90="","",E89)</f>
        <v/>
      </c>
      <c r="C90" s="16">
        <f>IF(A90="","",B90*$B$4)</f>
        <v/>
      </c>
      <c r="D90" s="16">
        <f>IF(A90="","",$B$7-C90)</f>
        <v/>
      </c>
      <c r="E90" s="16">
        <f>IF(A90="","",B90-D90)</f>
        <v/>
      </c>
    </row>
    <row r="91">
      <c r="A91" s="15">
        <f>IF(80&gt;$B$5,"",80)</f>
        <v/>
      </c>
      <c r="B91" s="16">
        <f>IF(A91="","",E90)</f>
        <v/>
      </c>
      <c r="C91" s="16">
        <f>IF(A91="","",B91*$B$4)</f>
        <v/>
      </c>
      <c r="D91" s="16">
        <f>IF(A91="","",$B$7-C91)</f>
        <v/>
      </c>
      <c r="E91" s="16">
        <f>IF(A91="","",B91-D91)</f>
        <v/>
      </c>
    </row>
    <row r="92">
      <c r="A92" s="15">
        <f>IF(81&gt;$B$5,"",81)</f>
        <v/>
      </c>
      <c r="B92" s="16">
        <f>IF(A92="","",E91)</f>
        <v/>
      </c>
      <c r="C92" s="16">
        <f>IF(A92="","",B92*$B$4)</f>
        <v/>
      </c>
      <c r="D92" s="16">
        <f>IF(A92="","",$B$7-C92)</f>
        <v/>
      </c>
      <c r="E92" s="16">
        <f>IF(A92="","",B92-D92)</f>
        <v/>
      </c>
    </row>
    <row r="93">
      <c r="A93" s="15">
        <f>IF(82&gt;$B$5,"",82)</f>
        <v/>
      </c>
      <c r="B93" s="16">
        <f>IF(A93="","",E92)</f>
        <v/>
      </c>
      <c r="C93" s="16">
        <f>IF(A93="","",B93*$B$4)</f>
        <v/>
      </c>
      <c r="D93" s="16">
        <f>IF(A93="","",$B$7-C93)</f>
        <v/>
      </c>
      <c r="E93" s="16">
        <f>IF(A93="","",B93-D93)</f>
        <v/>
      </c>
    </row>
    <row r="94">
      <c r="A94" s="15">
        <f>IF(83&gt;$B$5,"",83)</f>
        <v/>
      </c>
      <c r="B94" s="16">
        <f>IF(A94="","",E93)</f>
        <v/>
      </c>
      <c r="C94" s="16">
        <f>IF(A94="","",B94*$B$4)</f>
        <v/>
      </c>
      <c r="D94" s="16">
        <f>IF(A94="","",$B$7-C94)</f>
        <v/>
      </c>
      <c r="E94" s="16">
        <f>IF(A94="","",B94-D94)</f>
        <v/>
      </c>
    </row>
    <row r="95">
      <c r="A95" s="15">
        <f>IF(84&gt;$B$5,"",84)</f>
        <v/>
      </c>
      <c r="B95" s="16">
        <f>IF(A95="","",E94)</f>
        <v/>
      </c>
      <c r="C95" s="16">
        <f>IF(A95="","",B95*$B$4)</f>
        <v/>
      </c>
      <c r="D95" s="16">
        <f>IF(A95="","",$B$7-C95)</f>
        <v/>
      </c>
      <c r="E95" s="16">
        <f>IF(A95="","",B95-D95)</f>
        <v/>
      </c>
    </row>
    <row r="96">
      <c r="A96" s="15">
        <f>IF(85&gt;$B$5,"",85)</f>
        <v/>
      </c>
      <c r="B96" s="16">
        <f>IF(A96="","",E95)</f>
        <v/>
      </c>
      <c r="C96" s="16">
        <f>IF(A96="","",B96*$B$4)</f>
        <v/>
      </c>
      <c r="D96" s="16">
        <f>IF(A96="","",$B$7-C96)</f>
        <v/>
      </c>
      <c r="E96" s="16">
        <f>IF(A96="","",B96-D96)</f>
        <v/>
      </c>
    </row>
    <row r="97">
      <c r="A97" s="15">
        <f>IF(86&gt;$B$5,"",86)</f>
        <v/>
      </c>
      <c r="B97" s="16">
        <f>IF(A97="","",E96)</f>
        <v/>
      </c>
      <c r="C97" s="16">
        <f>IF(A97="","",B97*$B$4)</f>
        <v/>
      </c>
      <c r="D97" s="16">
        <f>IF(A97="","",$B$7-C97)</f>
        <v/>
      </c>
      <c r="E97" s="16">
        <f>IF(A97="","",B97-D97)</f>
        <v/>
      </c>
    </row>
    <row r="98">
      <c r="A98" s="15">
        <f>IF(87&gt;$B$5,"",87)</f>
        <v/>
      </c>
      <c r="B98" s="16">
        <f>IF(A98="","",E97)</f>
        <v/>
      </c>
      <c r="C98" s="16">
        <f>IF(A98="","",B98*$B$4)</f>
        <v/>
      </c>
      <c r="D98" s="16">
        <f>IF(A98="","",$B$7-C98)</f>
        <v/>
      </c>
      <c r="E98" s="16">
        <f>IF(A98="","",B98-D98)</f>
        <v/>
      </c>
    </row>
    <row r="99">
      <c r="A99" s="15">
        <f>IF(88&gt;$B$5,"",88)</f>
        <v/>
      </c>
      <c r="B99" s="16">
        <f>IF(A99="","",E98)</f>
        <v/>
      </c>
      <c r="C99" s="16">
        <f>IF(A99="","",B99*$B$4)</f>
        <v/>
      </c>
      <c r="D99" s="16">
        <f>IF(A99="","",$B$7-C99)</f>
        <v/>
      </c>
      <c r="E99" s="16">
        <f>IF(A99="","",B99-D99)</f>
        <v/>
      </c>
    </row>
    <row r="100">
      <c r="A100" s="15">
        <f>IF(89&gt;$B$5,"",89)</f>
        <v/>
      </c>
      <c r="B100" s="16">
        <f>IF(A100="","",E99)</f>
        <v/>
      </c>
      <c r="C100" s="16">
        <f>IF(A100="","",B100*$B$4)</f>
        <v/>
      </c>
      <c r="D100" s="16">
        <f>IF(A100="","",$B$7-C100)</f>
        <v/>
      </c>
      <c r="E100" s="16">
        <f>IF(A100="","",B100-D100)</f>
        <v/>
      </c>
    </row>
    <row r="101">
      <c r="A101" s="15">
        <f>IF(90&gt;$B$5,"",90)</f>
        <v/>
      </c>
      <c r="B101" s="16">
        <f>IF(A101="","",E100)</f>
        <v/>
      </c>
      <c r="C101" s="16">
        <f>IF(A101="","",B101*$B$4)</f>
        <v/>
      </c>
      <c r="D101" s="16">
        <f>IF(A101="","",$B$7-C101)</f>
        <v/>
      </c>
      <c r="E101" s="16">
        <f>IF(A101="","",B101-D101)</f>
        <v/>
      </c>
    </row>
    <row r="102">
      <c r="A102" s="15">
        <f>IF(91&gt;$B$5,"",91)</f>
        <v/>
      </c>
      <c r="B102" s="16">
        <f>IF(A102="","",E101)</f>
        <v/>
      </c>
      <c r="C102" s="16">
        <f>IF(A102="","",B102*$B$4)</f>
        <v/>
      </c>
      <c r="D102" s="16">
        <f>IF(A102="","",$B$7-C102)</f>
        <v/>
      </c>
      <c r="E102" s="16">
        <f>IF(A102="","",B102-D102)</f>
        <v/>
      </c>
    </row>
    <row r="103">
      <c r="A103" s="15">
        <f>IF(92&gt;$B$5,"",92)</f>
        <v/>
      </c>
      <c r="B103" s="16">
        <f>IF(A103="","",E102)</f>
        <v/>
      </c>
      <c r="C103" s="16">
        <f>IF(A103="","",B103*$B$4)</f>
        <v/>
      </c>
      <c r="D103" s="16">
        <f>IF(A103="","",$B$7-C103)</f>
        <v/>
      </c>
      <c r="E103" s="16">
        <f>IF(A103="","",B103-D103)</f>
        <v/>
      </c>
    </row>
    <row r="104">
      <c r="A104" s="15">
        <f>IF(93&gt;$B$5,"",93)</f>
        <v/>
      </c>
      <c r="B104" s="16">
        <f>IF(A104="","",E103)</f>
        <v/>
      </c>
      <c r="C104" s="16">
        <f>IF(A104="","",B104*$B$4)</f>
        <v/>
      </c>
      <c r="D104" s="16">
        <f>IF(A104="","",$B$7-C104)</f>
        <v/>
      </c>
      <c r="E104" s="16">
        <f>IF(A104="","",B104-D104)</f>
        <v/>
      </c>
    </row>
    <row r="105">
      <c r="A105" s="15">
        <f>IF(94&gt;$B$5,"",94)</f>
        <v/>
      </c>
      <c r="B105" s="16">
        <f>IF(A105="","",E104)</f>
        <v/>
      </c>
      <c r="C105" s="16">
        <f>IF(A105="","",B105*$B$4)</f>
        <v/>
      </c>
      <c r="D105" s="16">
        <f>IF(A105="","",$B$7-C105)</f>
        <v/>
      </c>
      <c r="E105" s="16">
        <f>IF(A105="","",B105-D105)</f>
        <v/>
      </c>
    </row>
    <row r="106">
      <c r="A106" s="15">
        <f>IF(95&gt;$B$5,"",95)</f>
        <v/>
      </c>
      <c r="B106" s="16">
        <f>IF(A106="","",E105)</f>
        <v/>
      </c>
      <c r="C106" s="16">
        <f>IF(A106="","",B106*$B$4)</f>
        <v/>
      </c>
      <c r="D106" s="16">
        <f>IF(A106="","",$B$7-C106)</f>
        <v/>
      </c>
      <c r="E106" s="16">
        <f>IF(A106="","",B106-D106)</f>
        <v/>
      </c>
    </row>
    <row r="107">
      <c r="A107" s="15">
        <f>IF(96&gt;$B$5,"",96)</f>
        <v/>
      </c>
      <c r="B107" s="16">
        <f>IF(A107="","",E106)</f>
        <v/>
      </c>
      <c r="C107" s="16">
        <f>IF(A107="","",B107*$B$4)</f>
        <v/>
      </c>
      <c r="D107" s="16">
        <f>IF(A107="","",$B$7-C107)</f>
        <v/>
      </c>
      <c r="E107" s="16">
        <f>IF(A107="","",B107-D107)</f>
        <v/>
      </c>
    </row>
    <row r="108">
      <c r="A108" s="15">
        <f>IF(97&gt;$B$5,"",97)</f>
        <v/>
      </c>
      <c r="B108" s="16">
        <f>IF(A108="","",E107)</f>
        <v/>
      </c>
      <c r="C108" s="16">
        <f>IF(A108="","",B108*$B$4)</f>
        <v/>
      </c>
      <c r="D108" s="16">
        <f>IF(A108="","",$B$7-C108)</f>
        <v/>
      </c>
      <c r="E108" s="16">
        <f>IF(A108="","",B108-D108)</f>
        <v/>
      </c>
    </row>
    <row r="109">
      <c r="A109" s="15">
        <f>IF(98&gt;$B$5,"",98)</f>
        <v/>
      </c>
      <c r="B109" s="16">
        <f>IF(A109="","",E108)</f>
        <v/>
      </c>
      <c r="C109" s="16">
        <f>IF(A109="","",B109*$B$4)</f>
        <v/>
      </c>
      <c r="D109" s="16">
        <f>IF(A109="","",$B$7-C109)</f>
        <v/>
      </c>
      <c r="E109" s="16">
        <f>IF(A109="","",B109-D109)</f>
        <v/>
      </c>
    </row>
    <row r="110">
      <c r="A110" s="15">
        <f>IF(99&gt;$B$5,"",99)</f>
        <v/>
      </c>
      <c r="B110" s="16">
        <f>IF(A110="","",E109)</f>
        <v/>
      </c>
      <c r="C110" s="16">
        <f>IF(A110="","",B110*$B$4)</f>
        <v/>
      </c>
      <c r="D110" s="16">
        <f>IF(A110="","",$B$7-C110)</f>
        <v/>
      </c>
      <c r="E110" s="16">
        <f>IF(A110="","",B110-D110)</f>
        <v/>
      </c>
    </row>
    <row r="111">
      <c r="A111" s="15">
        <f>IF(100&gt;$B$5,"",100)</f>
        <v/>
      </c>
      <c r="B111" s="16">
        <f>IF(A111="","",E110)</f>
        <v/>
      </c>
      <c r="C111" s="16">
        <f>IF(A111="","",B111*$B$4)</f>
        <v/>
      </c>
      <c r="D111" s="16">
        <f>IF(A111="","",$B$7-C111)</f>
        <v/>
      </c>
      <c r="E111" s="16">
        <f>IF(A111="","",B111-D111)</f>
        <v/>
      </c>
    </row>
    <row r="112">
      <c r="A112" s="15">
        <f>IF(101&gt;$B$5,"",101)</f>
        <v/>
      </c>
      <c r="B112" s="16">
        <f>IF(A112="","",E111)</f>
        <v/>
      </c>
      <c r="C112" s="16">
        <f>IF(A112="","",B112*$B$4)</f>
        <v/>
      </c>
      <c r="D112" s="16">
        <f>IF(A112="","",$B$7-C112)</f>
        <v/>
      </c>
      <c r="E112" s="16">
        <f>IF(A112="","",B112-D112)</f>
        <v/>
      </c>
    </row>
    <row r="113">
      <c r="A113" s="15">
        <f>IF(102&gt;$B$5,"",102)</f>
        <v/>
      </c>
      <c r="B113" s="16">
        <f>IF(A113="","",E112)</f>
        <v/>
      </c>
      <c r="C113" s="16">
        <f>IF(A113="","",B113*$B$4)</f>
        <v/>
      </c>
      <c r="D113" s="16">
        <f>IF(A113="","",$B$7-C113)</f>
        <v/>
      </c>
      <c r="E113" s="16">
        <f>IF(A113="","",B113-D113)</f>
        <v/>
      </c>
    </row>
    <row r="114">
      <c r="A114" s="15">
        <f>IF(103&gt;$B$5,"",103)</f>
        <v/>
      </c>
      <c r="B114" s="16">
        <f>IF(A114="","",E113)</f>
        <v/>
      </c>
      <c r="C114" s="16">
        <f>IF(A114="","",B114*$B$4)</f>
        <v/>
      </c>
      <c r="D114" s="16">
        <f>IF(A114="","",$B$7-C114)</f>
        <v/>
      </c>
      <c r="E114" s="16">
        <f>IF(A114="","",B114-D114)</f>
        <v/>
      </c>
    </row>
    <row r="115">
      <c r="A115" s="15">
        <f>IF(104&gt;$B$5,"",104)</f>
        <v/>
      </c>
      <c r="B115" s="16">
        <f>IF(A115="","",E114)</f>
        <v/>
      </c>
      <c r="C115" s="16">
        <f>IF(A115="","",B115*$B$4)</f>
        <v/>
      </c>
      <c r="D115" s="16">
        <f>IF(A115="","",$B$7-C115)</f>
        <v/>
      </c>
      <c r="E115" s="16">
        <f>IF(A115="","",B115-D115)</f>
        <v/>
      </c>
    </row>
    <row r="116">
      <c r="A116" s="15">
        <f>IF(105&gt;$B$5,"",105)</f>
        <v/>
      </c>
      <c r="B116" s="16">
        <f>IF(A116="","",E115)</f>
        <v/>
      </c>
      <c r="C116" s="16">
        <f>IF(A116="","",B116*$B$4)</f>
        <v/>
      </c>
      <c r="D116" s="16">
        <f>IF(A116="","",$B$7-C116)</f>
        <v/>
      </c>
      <c r="E116" s="16">
        <f>IF(A116="","",B116-D116)</f>
        <v/>
      </c>
    </row>
    <row r="117">
      <c r="A117" s="15">
        <f>IF(106&gt;$B$5,"",106)</f>
        <v/>
      </c>
      <c r="B117" s="16">
        <f>IF(A117="","",E116)</f>
        <v/>
      </c>
      <c r="C117" s="16">
        <f>IF(A117="","",B117*$B$4)</f>
        <v/>
      </c>
      <c r="D117" s="16">
        <f>IF(A117="","",$B$7-C117)</f>
        <v/>
      </c>
      <c r="E117" s="16">
        <f>IF(A117="","",B117-D117)</f>
        <v/>
      </c>
    </row>
    <row r="118">
      <c r="A118" s="15">
        <f>IF(107&gt;$B$5,"",107)</f>
        <v/>
      </c>
      <c r="B118" s="16">
        <f>IF(A118="","",E117)</f>
        <v/>
      </c>
      <c r="C118" s="16">
        <f>IF(A118="","",B118*$B$4)</f>
        <v/>
      </c>
      <c r="D118" s="16">
        <f>IF(A118="","",$B$7-C118)</f>
        <v/>
      </c>
      <c r="E118" s="16">
        <f>IF(A118="","",B118-D118)</f>
        <v/>
      </c>
    </row>
    <row r="119">
      <c r="A119" s="15">
        <f>IF(108&gt;$B$5,"",108)</f>
        <v/>
      </c>
      <c r="B119" s="16">
        <f>IF(A119="","",E118)</f>
        <v/>
      </c>
      <c r="C119" s="16">
        <f>IF(A119="","",B119*$B$4)</f>
        <v/>
      </c>
      <c r="D119" s="16">
        <f>IF(A119="","",$B$7-C119)</f>
        <v/>
      </c>
      <c r="E119" s="16">
        <f>IF(A119="","",B119-D119)</f>
        <v/>
      </c>
    </row>
    <row r="120">
      <c r="A120" s="15">
        <f>IF(109&gt;$B$5,"",109)</f>
        <v/>
      </c>
      <c r="B120" s="16">
        <f>IF(A120="","",E119)</f>
        <v/>
      </c>
      <c r="C120" s="16">
        <f>IF(A120="","",B120*$B$4)</f>
        <v/>
      </c>
      <c r="D120" s="16">
        <f>IF(A120="","",$B$7-C120)</f>
        <v/>
      </c>
      <c r="E120" s="16">
        <f>IF(A120="","",B120-D120)</f>
        <v/>
      </c>
    </row>
    <row r="121">
      <c r="A121" s="15">
        <f>IF(110&gt;$B$5,"",110)</f>
        <v/>
      </c>
      <c r="B121" s="16">
        <f>IF(A121="","",E120)</f>
        <v/>
      </c>
      <c r="C121" s="16">
        <f>IF(A121="","",B121*$B$4)</f>
        <v/>
      </c>
      <c r="D121" s="16">
        <f>IF(A121="","",$B$7-C121)</f>
        <v/>
      </c>
      <c r="E121" s="16">
        <f>IF(A121="","",B121-D121)</f>
        <v/>
      </c>
    </row>
    <row r="122">
      <c r="A122" s="15">
        <f>IF(111&gt;$B$5,"",111)</f>
        <v/>
      </c>
      <c r="B122" s="16">
        <f>IF(A122="","",E121)</f>
        <v/>
      </c>
      <c r="C122" s="16">
        <f>IF(A122="","",B122*$B$4)</f>
        <v/>
      </c>
      <c r="D122" s="16">
        <f>IF(A122="","",$B$7-C122)</f>
        <v/>
      </c>
      <c r="E122" s="16">
        <f>IF(A122="","",B122-D122)</f>
        <v/>
      </c>
    </row>
    <row r="123">
      <c r="A123" s="15">
        <f>IF(112&gt;$B$5,"",112)</f>
        <v/>
      </c>
      <c r="B123" s="16">
        <f>IF(A123="","",E122)</f>
        <v/>
      </c>
      <c r="C123" s="16">
        <f>IF(A123="","",B123*$B$4)</f>
        <v/>
      </c>
      <c r="D123" s="16">
        <f>IF(A123="","",$B$7-C123)</f>
        <v/>
      </c>
      <c r="E123" s="16">
        <f>IF(A123="","",B123-D123)</f>
        <v/>
      </c>
    </row>
    <row r="124">
      <c r="A124" s="15">
        <f>IF(113&gt;$B$5,"",113)</f>
        <v/>
      </c>
      <c r="B124" s="16">
        <f>IF(A124="","",E123)</f>
        <v/>
      </c>
      <c r="C124" s="16">
        <f>IF(A124="","",B124*$B$4)</f>
        <v/>
      </c>
      <c r="D124" s="16">
        <f>IF(A124="","",$B$7-C124)</f>
        <v/>
      </c>
      <c r="E124" s="16">
        <f>IF(A124="","",B124-D124)</f>
        <v/>
      </c>
    </row>
    <row r="125">
      <c r="A125" s="15">
        <f>IF(114&gt;$B$5,"",114)</f>
        <v/>
      </c>
      <c r="B125" s="16">
        <f>IF(A125="","",E124)</f>
        <v/>
      </c>
      <c r="C125" s="16">
        <f>IF(A125="","",B125*$B$4)</f>
        <v/>
      </c>
      <c r="D125" s="16">
        <f>IF(A125="","",$B$7-C125)</f>
        <v/>
      </c>
      <c r="E125" s="16">
        <f>IF(A125="","",B125-D125)</f>
        <v/>
      </c>
    </row>
    <row r="126">
      <c r="A126" s="15">
        <f>IF(115&gt;$B$5,"",115)</f>
        <v/>
      </c>
      <c r="B126" s="16">
        <f>IF(A126="","",E125)</f>
        <v/>
      </c>
      <c r="C126" s="16">
        <f>IF(A126="","",B126*$B$4)</f>
        <v/>
      </c>
      <c r="D126" s="16">
        <f>IF(A126="","",$B$7-C126)</f>
        <v/>
      </c>
      <c r="E126" s="16">
        <f>IF(A126="","",B126-D126)</f>
        <v/>
      </c>
    </row>
    <row r="127">
      <c r="A127" s="15">
        <f>IF(116&gt;$B$5,"",116)</f>
        <v/>
      </c>
      <c r="B127" s="16">
        <f>IF(A127="","",E126)</f>
        <v/>
      </c>
      <c r="C127" s="16">
        <f>IF(A127="","",B127*$B$4)</f>
        <v/>
      </c>
      <c r="D127" s="16">
        <f>IF(A127="","",$B$7-C127)</f>
        <v/>
      </c>
      <c r="E127" s="16">
        <f>IF(A127="","",B127-D127)</f>
        <v/>
      </c>
    </row>
    <row r="128">
      <c r="A128" s="15">
        <f>IF(117&gt;$B$5,"",117)</f>
        <v/>
      </c>
      <c r="B128" s="16">
        <f>IF(A128="","",E127)</f>
        <v/>
      </c>
      <c r="C128" s="16">
        <f>IF(A128="","",B128*$B$4)</f>
        <v/>
      </c>
      <c r="D128" s="16">
        <f>IF(A128="","",$B$7-C128)</f>
        <v/>
      </c>
      <c r="E128" s="16">
        <f>IF(A128="","",B128-D128)</f>
        <v/>
      </c>
    </row>
    <row r="129">
      <c r="A129" s="15">
        <f>IF(118&gt;$B$5,"",118)</f>
        <v/>
      </c>
      <c r="B129" s="16">
        <f>IF(A129="","",E128)</f>
        <v/>
      </c>
      <c r="C129" s="16">
        <f>IF(A129="","",B129*$B$4)</f>
        <v/>
      </c>
      <c r="D129" s="16">
        <f>IF(A129="","",$B$7-C129)</f>
        <v/>
      </c>
      <c r="E129" s="16">
        <f>IF(A129="","",B129-D129)</f>
        <v/>
      </c>
    </row>
    <row r="130">
      <c r="A130" s="15">
        <f>IF(119&gt;$B$5,"",119)</f>
        <v/>
      </c>
      <c r="B130" s="16">
        <f>IF(A130="","",E129)</f>
        <v/>
      </c>
      <c r="C130" s="16">
        <f>IF(A130="","",B130*$B$4)</f>
        <v/>
      </c>
      <c r="D130" s="16">
        <f>IF(A130="","",$B$7-C130)</f>
        <v/>
      </c>
      <c r="E130" s="16">
        <f>IF(A130="","",B130-D130)</f>
        <v/>
      </c>
    </row>
    <row r="131">
      <c r="A131" s="15">
        <f>IF(120&gt;$B$5,"",120)</f>
        <v/>
      </c>
      <c r="B131" s="16">
        <f>IF(A131="","",E130)</f>
        <v/>
      </c>
      <c r="C131" s="16">
        <f>IF(A131="","",B131*$B$4)</f>
        <v/>
      </c>
      <c r="D131" s="16">
        <f>IF(A131="","",$B$7-C131)</f>
        <v/>
      </c>
      <c r="E131" s="16">
        <f>IF(A131="","",B131-D131)</f>
        <v/>
      </c>
    </row>
    <row r="132">
      <c r="A132" s="15">
        <f>IF(121&gt;$B$5,"",121)</f>
        <v/>
      </c>
      <c r="B132" s="16">
        <f>IF(A132="","",E131)</f>
        <v/>
      </c>
      <c r="C132" s="16">
        <f>IF(A132="","",B132*$B$4)</f>
        <v/>
      </c>
      <c r="D132" s="16">
        <f>IF(A132="","",$B$7-C132)</f>
        <v/>
      </c>
      <c r="E132" s="16">
        <f>IF(A132="","",B132-D132)</f>
        <v/>
      </c>
    </row>
    <row r="133">
      <c r="A133" s="15">
        <f>IF(122&gt;$B$5,"",122)</f>
        <v/>
      </c>
      <c r="B133" s="16">
        <f>IF(A133="","",E132)</f>
        <v/>
      </c>
      <c r="C133" s="16">
        <f>IF(A133="","",B133*$B$4)</f>
        <v/>
      </c>
      <c r="D133" s="16">
        <f>IF(A133="","",$B$7-C133)</f>
        <v/>
      </c>
      <c r="E133" s="16">
        <f>IF(A133="","",B133-D133)</f>
        <v/>
      </c>
    </row>
    <row r="134">
      <c r="A134" s="15">
        <f>IF(123&gt;$B$5,"",123)</f>
        <v/>
      </c>
      <c r="B134" s="16">
        <f>IF(A134="","",E133)</f>
        <v/>
      </c>
      <c r="C134" s="16">
        <f>IF(A134="","",B134*$B$4)</f>
        <v/>
      </c>
      <c r="D134" s="16">
        <f>IF(A134="","",$B$7-C134)</f>
        <v/>
      </c>
      <c r="E134" s="16">
        <f>IF(A134="","",B134-D134)</f>
        <v/>
      </c>
    </row>
    <row r="135">
      <c r="A135" s="15">
        <f>IF(124&gt;$B$5,"",124)</f>
        <v/>
      </c>
      <c r="B135" s="16">
        <f>IF(A135="","",E134)</f>
        <v/>
      </c>
      <c r="C135" s="16">
        <f>IF(A135="","",B135*$B$4)</f>
        <v/>
      </c>
      <c r="D135" s="16">
        <f>IF(A135="","",$B$7-C135)</f>
        <v/>
      </c>
      <c r="E135" s="16">
        <f>IF(A135="","",B135-D135)</f>
        <v/>
      </c>
    </row>
    <row r="136">
      <c r="A136" s="15">
        <f>IF(125&gt;$B$5,"",125)</f>
        <v/>
      </c>
      <c r="B136" s="16">
        <f>IF(A136="","",E135)</f>
        <v/>
      </c>
      <c r="C136" s="16">
        <f>IF(A136="","",B136*$B$4)</f>
        <v/>
      </c>
      <c r="D136" s="16">
        <f>IF(A136="","",$B$7-C136)</f>
        <v/>
      </c>
      <c r="E136" s="16">
        <f>IF(A136="","",B136-D136)</f>
        <v/>
      </c>
    </row>
    <row r="137">
      <c r="A137" s="15">
        <f>IF(126&gt;$B$5,"",126)</f>
        <v/>
      </c>
      <c r="B137" s="16">
        <f>IF(A137="","",E136)</f>
        <v/>
      </c>
      <c r="C137" s="16">
        <f>IF(A137="","",B137*$B$4)</f>
        <v/>
      </c>
      <c r="D137" s="16">
        <f>IF(A137="","",$B$7-C137)</f>
        <v/>
      </c>
      <c r="E137" s="16">
        <f>IF(A137="","",B137-D137)</f>
        <v/>
      </c>
    </row>
    <row r="138">
      <c r="A138" s="15">
        <f>IF(127&gt;$B$5,"",127)</f>
        <v/>
      </c>
      <c r="B138" s="16">
        <f>IF(A138="","",E137)</f>
        <v/>
      </c>
      <c r="C138" s="16">
        <f>IF(A138="","",B138*$B$4)</f>
        <v/>
      </c>
      <c r="D138" s="16">
        <f>IF(A138="","",$B$7-C138)</f>
        <v/>
      </c>
      <c r="E138" s="16">
        <f>IF(A138="","",B138-D138)</f>
        <v/>
      </c>
    </row>
    <row r="139">
      <c r="A139" s="15">
        <f>IF(128&gt;$B$5,"",128)</f>
        <v/>
      </c>
      <c r="B139" s="16">
        <f>IF(A139="","",E138)</f>
        <v/>
      </c>
      <c r="C139" s="16">
        <f>IF(A139="","",B139*$B$4)</f>
        <v/>
      </c>
      <c r="D139" s="16">
        <f>IF(A139="","",$B$7-C139)</f>
        <v/>
      </c>
      <c r="E139" s="16">
        <f>IF(A139="","",B139-D139)</f>
        <v/>
      </c>
    </row>
    <row r="140">
      <c r="A140" s="15">
        <f>IF(129&gt;$B$5,"",129)</f>
        <v/>
      </c>
      <c r="B140" s="16">
        <f>IF(A140="","",E139)</f>
        <v/>
      </c>
      <c r="C140" s="16">
        <f>IF(A140="","",B140*$B$4)</f>
        <v/>
      </c>
      <c r="D140" s="16">
        <f>IF(A140="","",$B$7-C140)</f>
        <v/>
      </c>
      <c r="E140" s="16">
        <f>IF(A140="","",B140-D140)</f>
        <v/>
      </c>
    </row>
    <row r="141">
      <c r="A141" s="15">
        <f>IF(130&gt;$B$5,"",130)</f>
        <v/>
      </c>
      <c r="B141" s="16">
        <f>IF(A141="","",E140)</f>
        <v/>
      </c>
      <c r="C141" s="16">
        <f>IF(A141="","",B141*$B$4)</f>
        <v/>
      </c>
      <c r="D141" s="16">
        <f>IF(A141="","",$B$7-C141)</f>
        <v/>
      </c>
      <c r="E141" s="16">
        <f>IF(A141="","",B141-D141)</f>
        <v/>
      </c>
    </row>
    <row r="142">
      <c r="A142" s="15">
        <f>IF(131&gt;$B$5,"",131)</f>
        <v/>
      </c>
      <c r="B142" s="16">
        <f>IF(A142="","",E141)</f>
        <v/>
      </c>
      <c r="C142" s="16">
        <f>IF(A142="","",B142*$B$4)</f>
        <v/>
      </c>
      <c r="D142" s="16">
        <f>IF(A142="","",$B$7-C142)</f>
        <v/>
      </c>
      <c r="E142" s="16">
        <f>IF(A142="","",B142-D142)</f>
        <v/>
      </c>
    </row>
    <row r="143">
      <c r="A143" s="15">
        <f>IF(132&gt;$B$5,"",132)</f>
        <v/>
      </c>
      <c r="B143" s="16">
        <f>IF(A143="","",E142)</f>
        <v/>
      </c>
      <c r="C143" s="16">
        <f>IF(A143="","",B143*$B$4)</f>
        <v/>
      </c>
      <c r="D143" s="16">
        <f>IF(A143="","",$B$7-C143)</f>
        <v/>
      </c>
      <c r="E143" s="16">
        <f>IF(A143="","",B143-D143)</f>
        <v/>
      </c>
    </row>
    <row r="144">
      <c r="A144" s="15">
        <f>IF(133&gt;$B$5,"",133)</f>
        <v/>
      </c>
      <c r="B144" s="16">
        <f>IF(A144="","",E143)</f>
        <v/>
      </c>
      <c r="C144" s="16">
        <f>IF(A144="","",B144*$B$4)</f>
        <v/>
      </c>
      <c r="D144" s="16">
        <f>IF(A144="","",$B$7-C144)</f>
        <v/>
      </c>
      <c r="E144" s="16">
        <f>IF(A144="","",B144-D144)</f>
        <v/>
      </c>
    </row>
    <row r="145">
      <c r="A145" s="15">
        <f>IF(134&gt;$B$5,"",134)</f>
        <v/>
      </c>
      <c r="B145" s="16">
        <f>IF(A145="","",E144)</f>
        <v/>
      </c>
      <c r="C145" s="16">
        <f>IF(A145="","",B145*$B$4)</f>
        <v/>
      </c>
      <c r="D145" s="16">
        <f>IF(A145="","",$B$7-C145)</f>
        <v/>
      </c>
      <c r="E145" s="16">
        <f>IF(A145="","",B145-D145)</f>
        <v/>
      </c>
    </row>
    <row r="146">
      <c r="A146" s="15">
        <f>IF(135&gt;$B$5,"",135)</f>
        <v/>
      </c>
      <c r="B146" s="16">
        <f>IF(A146="","",E145)</f>
        <v/>
      </c>
      <c r="C146" s="16">
        <f>IF(A146="","",B146*$B$4)</f>
        <v/>
      </c>
      <c r="D146" s="16">
        <f>IF(A146="","",$B$7-C146)</f>
        <v/>
      </c>
      <c r="E146" s="16">
        <f>IF(A146="","",B146-D146)</f>
        <v/>
      </c>
    </row>
    <row r="147">
      <c r="A147" s="15">
        <f>IF(136&gt;$B$5,"",136)</f>
        <v/>
      </c>
      <c r="B147" s="16">
        <f>IF(A147="","",E146)</f>
        <v/>
      </c>
      <c r="C147" s="16">
        <f>IF(A147="","",B147*$B$4)</f>
        <v/>
      </c>
      <c r="D147" s="16">
        <f>IF(A147="","",$B$7-C147)</f>
        <v/>
      </c>
      <c r="E147" s="16">
        <f>IF(A147="","",B147-D147)</f>
        <v/>
      </c>
    </row>
    <row r="148">
      <c r="A148" s="15">
        <f>IF(137&gt;$B$5,"",137)</f>
        <v/>
      </c>
      <c r="B148" s="16">
        <f>IF(A148="","",E147)</f>
        <v/>
      </c>
      <c r="C148" s="16">
        <f>IF(A148="","",B148*$B$4)</f>
        <v/>
      </c>
      <c r="D148" s="16">
        <f>IF(A148="","",$B$7-C148)</f>
        <v/>
      </c>
      <c r="E148" s="16">
        <f>IF(A148="","",B148-D148)</f>
        <v/>
      </c>
    </row>
    <row r="149">
      <c r="A149" s="15">
        <f>IF(138&gt;$B$5,"",138)</f>
        <v/>
      </c>
      <c r="B149" s="16">
        <f>IF(A149="","",E148)</f>
        <v/>
      </c>
      <c r="C149" s="16">
        <f>IF(A149="","",B149*$B$4)</f>
        <v/>
      </c>
      <c r="D149" s="16">
        <f>IF(A149="","",$B$7-C149)</f>
        <v/>
      </c>
      <c r="E149" s="16">
        <f>IF(A149="","",B149-D149)</f>
        <v/>
      </c>
    </row>
    <row r="150">
      <c r="A150" s="15">
        <f>IF(139&gt;$B$5,"",139)</f>
        <v/>
      </c>
      <c r="B150" s="16">
        <f>IF(A150="","",E149)</f>
        <v/>
      </c>
      <c r="C150" s="16">
        <f>IF(A150="","",B150*$B$4)</f>
        <v/>
      </c>
      <c r="D150" s="16">
        <f>IF(A150="","",$B$7-C150)</f>
        <v/>
      </c>
      <c r="E150" s="16">
        <f>IF(A150="","",B150-D150)</f>
        <v/>
      </c>
    </row>
    <row r="151">
      <c r="A151" s="15">
        <f>IF(140&gt;$B$5,"",140)</f>
        <v/>
      </c>
      <c r="B151" s="16">
        <f>IF(A151="","",E150)</f>
        <v/>
      </c>
      <c r="C151" s="16">
        <f>IF(A151="","",B151*$B$4)</f>
        <v/>
      </c>
      <c r="D151" s="16">
        <f>IF(A151="","",$B$7-C151)</f>
        <v/>
      </c>
      <c r="E151" s="16">
        <f>IF(A151="","",B151-D151)</f>
        <v/>
      </c>
    </row>
    <row r="152">
      <c r="A152" s="15">
        <f>IF(141&gt;$B$5,"",141)</f>
        <v/>
      </c>
      <c r="B152" s="16">
        <f>IF(A152="","",E151)</f>
        <v/>
      </c>
      <c r="C152" s="16">
        <f>IF(A152="","",B152*$B$4)</f>
        <v/>
      </c>
      <c r="D152" s="16">
        <f>IF(A152="","",$B$7-C152)</f>
        <v/>
      </c>
      <c r="E152" s="16">
        <f>IF(A152="","",B152-D152)</f>
        <v/>
      </c>
    </row>
    <row r="153">
      <c r="A153" s="15">
        <f>IF(142&gt;$B$5,"",142)</f>
        <v/>
      </c>
      <c r="B153" s="16">
        <f>IF(A153="","",E152)</f>
        <v/>
      </c>
      <c r="C153" s="16">
        <f>IF(A153="","",B153*$B$4)</f>
        <v/>
      </c>
      <c r="D153" s="16">
        <f>IF(A153="","",$B$7-C153)</f>
        <v/>
      </c>
      <c r="E153" s="16">
        <f>IF(A153="","",B153-D153)</f>
        <v/>
      </c>
    </row>
    <row r="154">
      <c r="A154" s="15">
        <f>IF(143&gt;$B$5,"",143)</f>
        <v/>
      </c>
      <c r="B154" s="16">
        <f>IF(A154="","",E153)</f>
        <v/>
      </c>
      <c r="C154" s="16">
        <f>IF(A154="","",B154*$B$4)</f>
        <v/>
      </c>
      <c r="D154" s="16">
        <f>IF(A154="","",$B$7-C154)</f>
        <v/>
      </c>
      <c r="E154" s="16">
        <f>IF(A154="","",B154-D154)</f>
        <v/>
      </c>
    </row>
    <row r="155">
      <c r="A155" s="15">
        <f>IF(144&gt;$B$5,"",144)</f>
        <v/>
      </c>
      <c r="B155" s="16">
        <f>IF(A155="","",E154)</f>
        <v/>
      </c>
      <c r="C155" s="16">
        <f>IF(A155="","",B155*$B$4)</f>
        <v/>
      </c>
      <c r="D155" s="16">
        <f>IF(A155="","",$B$7-C155)</f>
        <v/>
      </c>
      <c r="E155" s="16">
        <f>IF(A155="","",B155-D155)</f>
        <v/>
      </c>
    </row>
    <row r="156">
      <c r="A156" s="15">
        <f>IF(145&gt;$B$5,"",145)</f>
        <v/>
      </c>
      <c r="B156" s="16">
        <f>IF(A156="","",E155)</f>
        <v/>
      </c>
      <c r="C156" s="16">
        <f>IF(A156="","",B156*$B$4)</f>
        <v/>
      </c>
      <c r="D156" s="16">
        <f>IF(A156="","",$B$7-C156)</f>
        <v/>
      </c>
      <c r="E156" s="16">
        <f>IF(A156="","",B156-D156)</f>
        <v/>
      </c>
    </row>
    <row r="157">
      <c r="A157" s="15">
        <f>IF(146&gt;$B$5,"",146)</f>
        <v/>
      </c>
      <c r="B157" s="16">
        <f>IF(A157="","",E156)</f>
        <v/>
      </c>
      <c r="C157" s="16">
        <f>IF(A157="","",B157*$B$4)</f>
        <v/>
      </c>
      <c r="D157" s="16">
        <f>IF(A157="","",$B$7-C157)</f>
        <v/>
      </c>
      <c r="E157" s="16">
        <f>IF(A157="","",B157-D157)</f>
        <v/>
      </c>
    </row>
    <row r="158">
      <c r="A158" s="15">
        <f>IF(147&gt;$B$5,"",147)</f>
        <v/>
      </c>
      <c r="B158" s="16">
        <f>IF(A158="","",E157)</f>
        <v/>
      </c>
      <c r="C158" s="16">
        <f>IF(A158="","",B158*$B$4)</f>
        <v/>
      </c>
      <c r="D158" s="16">
        <f>IF(A158="","",$B$7-C158)</f>
        <v/>
      </c>
      <c r="E158" s="16">
        <f>IF(A158="","",B158-D158)</f>
        <v/>
      </c>
    </row>
    <row r="159">
      <c r="A159" s="15">
        <f>IF(148&gt;$B$5,"",148)</f>
        <v/>
      </c>
      <c r="B159" s="16">
        <f>IF(A159="","",E158)</f>
        <v/>
      </c>
      <c r="C159" s="16">
        <f>IF(A159="","",B159*$B$4)</f>
        <v/>
      </c>
      <c r="D159" s="16">
        <f>IF(A159="","",$B$7-C159)</f>
        <v/>
      </c>
      <c r="E159" s="16">
        <f>IF(A159="","",B159-D159)</f>
        <v/>
      </c>
    </row>
    <row r="160">
      <c r="A160" s="15">
        <f>IF(149&gt;$B$5,"",149)</f>
        <v/>
      </c>
      <c r="B160" s="16">
        <f>IF(A160="","",E159)</f>
        <v/>
      </c>
      <c r="C160" s="16">
        <f>IF(A160="","",B160*$B$4)</f>
        <v/>
      </c>
      <c r="D160" s="16">
        <f>IF(A160="","",$B$7-C160)</f>
        <v/>
      </c>
      <c r="E160" s="16">
        <f>IF(A160="","",B160-D160)</f>
        <v/>
      </c>
    </row>
    <row r="161">
      <c r="A161" s="15">
        <f>IF(150&gt;$B$5,"",150)</f>
        <v/>
      </c>
      <c r="B161" s="16">
        <f>IF(A161="","",E160)</f>
        <v/>
      </c>
      <c r="C161" s="16">
        <f>IF(A161="","",B161*$B$4)</f>
        <v/>
      </c>
      <c r="D161" s="16">
        <f>IF(A161="","",$B$7-C161)</f>
        <v/>
      </c>
      <c r="E161" s="16">
        <f>IF(A161="","",B161-D161)</f>
        <v/>
      </c>
    </row>
    <row r="162">
      <c r="A162" s="15">
        <f>IF(151&gt;$B$5,"",151)</f>
        <v/>
      </c>
      <c r="B162" s="16">
        <f>IF(A162="","",E161)</f>
        <v/>
      </c>
      <c r="C162" s="16">
        <f>IF(A162="","",B162*$B$4)</f>
        <v/>
      </c>
      <c r="D162" s="16">
        <f>IF(A162="","",$B$7-C162)</f>
        <v/>
      </c>
      <c r="E162" s="16">
        <f>IF(A162="","",B162-D162)</f>
        <v/>
      </c>
    </row>
    <row r="163">
      <c r="A163" s="15">
        <f>IF(152&gt;$B$5,"",152)</f>
        <v/>
      </c>
      <c r="B163" s="16">
        <f>IF(A163="","",E162)</f>
        <v/>
      </c>
      <c r="C163" s="16">
        <f>IF(A163="","",B163*$B$4)</f>
        <v/>
      </c>
      <c r="D163" s="16">
        <f>IF(A163="","",$B$7-C163)</f>
        <v/>
      </c>
      <c r="E163" s="16">
        <f>IF(A163="","",B163-D163)</f>
        <v/>
      </c>
    </row>
    <row r="164">
      <c r="A164" s="15">
        <f>IF(153&gt;$B$5,"",153)</f>
        <v/>
      </c>
      <c r="B164" s="16">
        <f>IF(A164="","",E163)</f>
        <v/>
      </c>
      <c r="C164" s="16">
        <f>IF(A164="","",B164*$B$4)</f>
        <v/>
      </c>
      <c r="D164" s="16">
        <f>IF(A164="","",$B$7-C164)</f>
        <v/>
      </c>
      <c r="E164" s="16">
        <f>IF(A164="","",B164-D164)</f>
        <v/>
      </c>
    </row>
    <row r="165">
      <c r="A165" s="15">
        <f>IF(154&gt;$B$5,"",154)</f>
        <v/>
      </c>
      <c r="B165" s="16">
        <f>IF(A165="","",E164)</f>
        <v/>
      </c>
      <c r="C165" s="16">
        <f>IF(A165="","",B165*$B$4)</f>
        <v/>
      </c>
      <c r="D165" s="16">
        <f>IF(A165="","",$B$7-C165)</f>
        <v/>
      </c>
      <c r="E165" s="16">
        <f>IF(A165="","",B165-D165)</f>
        <v/>
      </c>
    </row>
    <row r="166">
      <c r="A166" s="15">
        <f>IF(155&gt;$B$5,"",155)</f>
        <v/>
      </c>
      <c r="B166" s="16">
        <f>IF(A166="","",E165)</f>
        <v/>
      </c>
      <c r="C166" s="16">
        <f>IF(A166="","",B166*$B$4)</f>
        <v/>
      </c>
      <c r="D166" s="16">
        <f>IF(A166="","",$B$7-C166)</f>
        <v/>
      </c>
      <c r="E166" s="16">
        <f>IF(A166="","",B166-D166)</f>
        <v/>
      </c>
    </row>
    <row r="167">
      <c r="A167" s="15">
        <f>IF(156&gt;$B$5,"",156)</f>
        <v/>
      </c>
      <c r="B167" s="16">
        <f>IF(A167="","",E166)</f>
        <v/>
      </c>
      <c r="C167" s="16">
        <f>IF(A167="","",B167*$B$4)</f>
        <v/>
      </c>
      <c r="D167" s="16">
        <f>IF(A167="","",$B$7-C167)</f>
        <v/>
      </c>
      <c r="E167" s="16">
        <f>IF(A167="","",B167-D167)</f>
        <v/>
      </c>
    </row>
    <row r="168">
      <c r="A168" s="15">
        <f>IF(157&gt;$B$5,"",157)</f>
        <v/>
      </c>
      <c r="B168" s="16">
        <f>IF(A168="","",E167)</f>
        <v/>
      </c>
      <c r="C168" s="16">
        <f>IF(A168="","",B168*$B$4)</f>
        <v/>
      </c>
      <c r="D168" s="16">
        <f>IF(A168="","",$B$7-C168)</f>
        <v/>
      </c>
      <c r="E168" s="16">
        <f>IF(A168="","",B168-D168)</f>
        <v/>
      </c>
    </row>
    <row r="169">
      <c r="A169" s="15">
        <f>IF(158&gt;$B$5,"",158)</f>
        <v/>
      </c>
      <c r="B169" s="16">
        <f>IF(A169="","",E168)</f>
        <v/>
      </c>
      <c r="C169" s="16">
        <f>IF(A169="","",B169*$B$4)</f>
        <v/>
      </c>
      <c r="D169" s="16">
        <f>IF(A169="","",$B$7-C169)</f>
        <v/>
      </c>
      <c r="E169" s="16">
        <f>IF(A169="","",B169-D169)</f>
        <v/>
      </c>
    </row>
    <row r="170">
      <c r="A170" s="15">
        <f>IF(159&gt;$B$5,"",159)</f>
        <v/>
      </c>
      <c r="B170" s="16">
        <f>IF(A170="","",E169)</f>
        <v/>
      </c>
      <c r="C170" s="16">
        <f>IF(A170="","",B170*$B$4)</f>
        <v/>
      </c>
      <c r="D170" s="16">
        <f>IF(A170="","",$B$7-C170)</f>
        <v/>
      </c>
      <c r="E170" s="16">
        <f>IF(A170="","",B170-D170)</f>
        <v/>
      </c>
    </row>
    <row r="171">
      <c r="A171" s="15">
        <f>IF(160&gt;$B$5,"",160)</f>
        <v/>
      </c>
      <c r="B171" s="16">
        <f>IF(A171="","",E170)</f>
        <v/>
      </c>
      <c r="C171" s="16">
        <f>IF(A171="","",B171*$B$4)</f>
        <v/>
      </c>
      <c r="D171" s="16">
        <f>IF(A171="","",$B$7-C171)</f>
        <v/>
      </c>
      <c r="E171" s="16">
        <f>IF(A171="","",B171-D171)</f>
        <v/>
      </c>
    </row>
    <row r="172">
      <c r="A172" s="15">
        <f>IF(161&gt;$B$5,"",161)</f>
        <v/>
      </c>
      <c r="B172" s="16">
        <f>IF(A172="","",E171)</f>
        <v/>
      </c>
      <c r="C172" s="16">
        <f>IF(A172="","",B172*$B$4)</f>
        <v/>
      </c>
      <c r="D172" s="16">
        <f>IF(A172="","",$B$7-C172)</f>
        <v/>
      </c>
      <c r="E172" s="16">
        <f>IF(A172="","",B172-D172)</f>
        <v/>
      </c>
    </row>
    <row r="173">
      <c r="A173" s="15">
        <f>IF(162&gt;$B$5,"",162)</f>
        <v/>
      </c>
      <c r="B173" s="16">
        <f>IF(A173="","",E172)</f>
        <v/>
      </c>
      <c r="C173" s="16">
        <f>IF(A173="","",B173*$B$4)</f>
        <v/>
      </c>
      <c r="D173" s="16">
        <f>IF(A173="","",$B$7-C173)</f>
        <v/>
      </c>
      <c r="E173" s="16">
        <f>IF(A173="","",B173-D173)</f>
        <v/>
      </c>
    </row>
    <row r="174">
      <c r="A174" s="15">
        <f>IF(163&gt;$B$5,"",163)</f>
        <v/>
      </c>
      <c r="B174" s="16">
        <f>IF(A174="","",E173)</f>
        <v/>
      </c>
      <c r="C174" s="16">
        <f>IF(A174="","",B174*$B$4)</f>
        <v/>
      </c>
      <c r="D174" s="16">
        <f>IF(A174="","",$B$7-C174)</f>
        <v/>
      </c>
      <c r="E174" s="16">
        <f>IF(A174="","",B174-D174)</f>
        <v/>
      </c>
    </row>
    <row r="175">
      <c r="A175" s="15">
        <f>IF(164&gt;$B$5,"",164)</f>
        <v/>
      </c>
      <c r="B175" s="16">
        <f>IF(A175="","",E174)</f>
        <v/>
      </c>
      <c r="C175" s="16">
        <f>IF(A175="","",B175*$B$4)</f>
        <v/>
      </c>
      <c r="D175" s="16">
        <f>IF(A175="","",$B$7-C175)</f>
        <v/>
      </c>
      <c r="E175" s="16">
        <f>IF(A175="","",B175-D175)</f>
        <v/>
      </c>
    </row>
    <row r="176">
      <c r="A176" s="15">
        <f>IF(165&gt;$B$5,"",165)</f>
        <v/>
      </c>
      <c r="B176" s="16">
        <f>IF(A176="","",E175)</f>
        <v/>
      </c>
      <c r="C176" s="16">
        <f>IF(A176="","",B176*$B$4)</f>
        <v/>
      </c>
      <c r="D176" s="16">
        <f>IF(A176="","",$B$7-C176)</f>
        <v/>
      </c>
      <c r="E176" s="16">
        <f>IF(A176="","",B176-D176)</f>
        <v/>
      </c>
    </row>
    <row r="177">
      <c r="A177" s="15">
        <f>IF(166&gt;$B$5,"",166)</f>
        <v/>
      </c>
      <c r="B177" s="16">
        <f>IF(A177="","",E176)</f>
        <v/>
      </c>
      <c r="C177" s="16">
        <f>IF(A177="","",B177*$B$4)</f>
        <v/>
      </c>
      <c r="D177" s="16">
        <f>IF(A177="","",$B$7-C177)</f>
        <v/>
      </c>
      <c r="E177" s="16">
        <f>IF(A177="","",B177-D177)</f>
        <v/>
      </c>
    </row>
    <row r="178">
      <c r="A178" s="15">
        <f>IF(167&gt;$B$5,"",167)</f>
        <v/>
      </c>
      <c r="B178" s="16">
        <f>IF(A178="","",E177)</f>
        <v/>
      </c>
      <c r="C178" s="16">
        <f>IF(A178="","",B178*$B$4)</f>
        <v/>
      </c>
      <c r="D178" s="16">
        <f>IF(A178="","",$B$7-C178)</f>
        <v/>
      </c>
      <c r="E178" s="16">
        <f>IF(A178="","",B178-D178)</f>
        <v/>
      </c>
    </row>
    <row r="179">
      <c r="A179" s="15">
        <f>IF(168&gt;$B$5,"",168)</f>
        <v/>
      </c>
      <c r="B179" s="16">
        <f>IF(A179="","",E178)</f>
        <v/>
      </c>
      <c r="C179" s="16">
        <f>IF(A179="","",B179*$B$4)</f>
        <v/>
      </c>
      <c r="D179" s="16">
        <f>IF(A179="","",$B$7-C179)</f>
        <v/>
      </c>
      <c r="E179" s="16">
        <f>IF(A179="","",B179-D179)</f>
        <v/>
      </c>
    </row>
    <row r="180">
      <c r="A180" s="15">
        <f>IF(169&gt;$B$5,"",169)</f>
        <v/>
      </c>
      <c r="B180" s="16">
        <f>IF(A180="","",E179)</f>
        <v/>
      </c>
      <c r="C180" s="16">
        <f>IF(A180="","",B180*$B$4)</f>
        <v/>
      </c>
      <c r="D180" s="16">
        <f>IF(A180="","",$B$7-C180)</f>
        <v/>
      </c>
      <c r="E180" s="16">
        <f>IF(A180="","",B180-D180)</f>
        <v/>
      </c>
    </row>
    <row r="181">
      <c r="A181" s="15">
        <f>IF(170&gt;$B$5,"",170)</f>
        <v/>
      </c>
      <c r="B181" s="16">
        <f>IF(A181="","",E180)</f>
        <v/>
      </c>
      <c r="C181" s="16">
        <f>IF(A181="","",B181*$B$4)</f>
        <v/>
      </c>
      <c r="D181" s="16">
        <f>IF(A181="","",$B$7-C181)</f>
        <v/>
      </c>
      <c r="E181" s="16">
        <f>IF(A181="","",B181-D181)</f>
        <v/>
      </c>
    </row>
    <row r="182">
      <c r="A182" s="15">
        <f>IF(171&gt;$B$5,"",171)</f>
        <v/>
      </c>
      <c r="B182" s="16">
        <f>IF(A182="","",E181)</f>
        <v/>
      </c>
      <c r="C182" s="16">
        <f>IF(A182="","",B182*$B$4)</f>
        <v/>
      </c>
      <c r="D182" s="16">
        <f>IF(A182="","",$B$7-C182)</f>
        <v/>
      </c>
      <c r="E182" s="16">
        <f>IF(A182="","",B182-D182)</f>
        <v/>
      </c>
    </row>
    <row r="183">
      <c r="A183" s="15">
        <f>IF(172&gt;$B$5,"",172)</f>
        <v/>
      </c>
      <c r="B183" s="16">
        <f>IF(A183="","",E182)</f>
        <v/>
      </c>
      <c r="C183" s="16">
        <f>IF(A183="","",B183*$B$4)</f>
        <v/>
      </c>
      <c r="D183" s="16">
        <f>IF(A183="","",$B$7-C183)</f>
        <v/>
      </c>
      <c r="E183" s="16">
        <f>IF(A183="","",B183-D183)</f>
        <v/>
      </c>
    </row>
    <row r="184">
      <c r="A184" s="15">
        <f>IF(173&gt;$B$5,"",173)</f>
        <v/>
      </c>
      <c r="B184" s="16">
        <f>IF(A184="","",E183)</f>
        <v/>
      </c>
      <c r="C184" s="16">
        <f>IF(A184="","",B184*$B$4)</f>
        <v/>
      </c>
      <c r="D184" s="16">
        <f>IF(A184="","",$B$7-C184)</f>
        <v/>
      </c>
      <c r="E184" s="16">
        <f>IF(A184="","",B184-D184)</f>
        <v/>
      </c>
    </row>
    <row r="185">
      <c r="A185" s="15">
        <f>IF(174&gt;$B$5,"",174)</f>
        <v/>
      </c>
      <c r="B185" s="16">
        <f>IF(A185="","",E184)</f>
        <v/>
      </c>
      <c r="C185" s="16">
        <f>IF(A185="","",B185*$B$4)</f>
        <v/>
      </c>
      <c r="D185" s="16">
        <f>IF(A185="","",$B$7-C185)</f>
        <v/>
      </c>
      <c r="E185" s="16">
        <f>IF(A185="","",B185-D185)</f>
        <v/>
      </c>
    </row>
    <row r="186">
      <c r="A186" s="15">
        <f>IF(175&gt;$B$5,"",175)</f>
        <v/>
      </c>
      <c r="B186" s="16">
        <f>IF(A186="","",E185)</f>
        <v/>
      </c>
      <c r="C186" s="16">
        <f>IF(A186="","",B186*$B$4)</f>
        <v/>
      </c>
      <c r="D186" s="16">
        <f>IF(A186="","",$B$7-C186)</f>
        <v/>
      </c>
      <c r="E186" s="16">
        <f>IF(A186="","",B186-D186)</f>
        <v/>
      </c>
    </row>
    <row r="187">
      <c r="A187" s="15">
        <f>IF(176&gt;$B$5,"",176)</f>
        <v/>
      </c>
      <c r="B187" s="16">
        <f>IF(A187="","",E186)</f>
        <v/>
      </c>
      <c r="C187" s="16">
        <f>IF(A187="","",B187*$B$4)</f>
        <v/>
      </c>
      <c r="D187" s="16">
        <f>IF(A187="","",$B$7-C187)</f>
        <v/>
      </c>
      <c r="E187" s="16">
        <f>IF(A187="","",B187-D187)</f>
        <v/>
      </c>
    </row>
    <row r="188">
      <c r="A188" s="15">
        <f>IF(177&gt;$B$5,"",177)</f>
        <v/>
      </c>
      <c r="B188" s="16">
        <f>IF(A188="","",E187)</f>
        <v/>
      </c>
      <c r="C188" s="16">
        <f>IF(A188="","",B188*$B$4)</f>
        <v/>
      </c>
      <c r="D188" s="16">
        <f>IF(A188="","",$B$7-C188)</f>
        <v/>
      </c>
      <c r="E188" s="16">
        <f>IF(A188="","",B188-D188)</f>
        <v/>
      </c>
    </row>
    <row r="189">
      <c r="A189" s="15">
        <f>IF(178&gt;$B$5,"",178)</f>
        <v/>
      </c>
      <c r="B189" s="16">
        <f>IF(A189="","",E188)</f>
        <v/>
      </c>
      <c r="C189" s="16">
        <f>IF(A189="","",B189*$B$4)</f>
        <v/>
      </c>
      <c r="D189" s="16">
        <f>IF(A189="","",$B$7-C189)</f>
        <v/>
      </c>
      <c r="E189" s="16">
        <f>IF(A189="","",B189-D189)</f>
        <v/>
      </c>
    </row>
    <row r="190">
      <c r="A190" s="15">
        <f>IF(179&gt;$B$5,"",179)</f>
        <v/>
      </c>
      <c r="B190" s="16">
        <f>IF(A190="","",E189)</f>
        <v/>
      </c>
      <c r="C190" s="16">
        <f>IF(A190="","",B190*$B$4)</f>
        <v/>
      </c>
      <c r="D190" s="16">
        <f>IF(A190="","",$B$7-C190)</f>
        <v/>
      </c>
      <c r="E190" s="16">
        <f>IF(A190="","",B190-D190)</f>
        <v/>
      </c>
    </row>
    <row r="191">
      <c r="A191" s="15">
        <f>IF(180&gt;$B$5,"",180)</f>
        <v/>
      </c>
      <c r="B191" s="16">
        <f>IF(A191="","",E190)</f>
        <v/>
      </c>
      <c r="C191" s="16">
        <f>IF(A191="","",B191*$B$4)</f>
        <v/>
      </c>
      <c r="D191" s="16">
        <f>IF(A191="","",$B$7-C191)</f>
        <v/>
      </c>
      <c r="E191" s="16">
        <f>IF(A191="","",B191-D191)</f>
        <v/>
      </c>
    </row>
    <row r="192">
      <c r="A192" s="15">
        <f>IF(181&gt;$B$5,"",181)</f>
        <v/>
      </c>
      <c r="B192" s="16">
        <f>IF(A192="","",E191)</f>
        <v/>
      </c>
      <c r="C192" s="16">
        <f>IF(A192="","",B192*$B$4)</f>
        <v/>
      </c>
      <c r="D192" s="16">
        <f>IF(A192="","",$B$7-C192)</f>
        <v/>
      </c>
      <c r="E192" s="16">
        <f>IF(A192="","",B192-D192)</f>
        <v/>
      </c>
    </row>
    <row r="193">
      <c r="A193" s="15">
        <f>IF(182&gt;$B$5,"",182)</f>
        <v/>
      </c>
      <c r="B193" s="16">
        <f>IF(A193="","",E192)</f>
        <v/>
      </c>
      <c r="C193" s="16">
        <f>IF(A193="","",B193*$B$4)</f>
        <v/>
      </c>
      <c r="D193" s="16">
        <f>IF(A193="","",$B$7-C193)</f>
        <v/>
      </c>
      <c r="E193" s="16">
        <f>IF(A193="","",B193-D193)</f>
        <v/>
      </c>
    </row>
    <row r="194">
      <c r="A194" s="15">
        <f>IF(183&gt;$B$5,"",183)</f>
        <v/>
      </c>
      <c r="B194" s="16">
        <f>IF(A194="","",E193)</f>
        <v/>
      </c>
      <c r="C194" s="16">
        <f>IF(A194="","",B194*$B$4)</f>
        <v/>
      </c>
      <c r="D194" s="16">
        <f>IF(A194="","",$B$7-C194)</f>
        <v/>
      </c>
      <c r="E194" s="16">
        <f>IF(A194="","",B194-D194)</f>
        <v/>
      </c>
    </row>
    <row r="195">
      <c r="A195" s="15">
        <f>IF(184&gt;$B$5,"",184)</f>
        <v/>
      </c>
      <c r="B195" s="16">
        <f>IF(A195="","",E194)</f>
        <v/>
      </c>
      <c r="C195" s="16">
        <f>IF(A195="","",B195*$B$4)</f>
        <v/>
      </c>
      <c r="D195" s="16">
        <f>IF(A195="","",$B$7-C195)</f>
        <v/>
      </c>
      <c r="E195" s="16">
        <f>IF(A195="","",B195-D195)</f>
        <v/>
      </c>
    </row>
    <row r="196">
      <c r="A196" s="15">
        <f>IF(185&gt;$B$5,"",185)</f>
        <v/>
      </c>
      <c r="B196" s="16">
        <f>IF(A196="","",E195)</f>
        <v/>
      </c>
      <c r="C196" s="16">
        <f>IF(A196="","",B196*$B$4)</f>
        <v/>
      </c>
      <c r="D196" s="16">
        <f>IF(A196="","",$B$7-C196)</f>
        <v/>
      </c>
      <c r="E196" s="16">
        <f>IF(A196="","",B196-D196)</f>
        <v/>
      </c>
    </row>
    <row r="197">
      <c r="A197" s="15">
        <f>IF(186&gt;$B$5,"",186)</f>
        <v/>
      </c>
      <c r="B197" s="16">
        <f>IF(A197="","",E196)</f>
        <v/>
      </c>
      <c r="C197" s="16">
        <f>IF(A197="","",B197*$B$4)</f>
        <v/>
      </c>
      <c r="D197" s="16">
        <f>IF(A197="","",$B$7-C197)</f>
        <v/>
      </c>
      <c r="E197" s="16">
        <f>IF(A197="","",B197-D197)</f>
        <v/>
      </c>
    </row>
    <row r="198">
      <c r="A198" s="15">
        <f>IF(187&gt;$B$5,"",187)</f>
        <v/>
      </c>
      <c r="B198" s="16">
        <f>IF(A198="","",E197)</f>
        <v/>
      </c>
      <c r="C198" s="16">
        <f>IF(A198="","",B198*$B$4)</f>
        <v/>
      </c>
      <c r="D198" s="16">
        <f>IF(A198="","",$B$7-C198)</f>
        <v/>
      </c>
      <c r="E198" s="16">
        <f>IF(A198="","",B198-D198)</f>
        <v/>
      </c>
    </row>
    <row r="199">
      <c r="A199" s="15">
        <f>IF(188&gt;$B$5,"",188)</f>
        <v/>
      </c>
      <c r="B199" s="16">
        <f>IF(A199="","",E198)</f>
        <v/>
      </c>
      <c r="C199" s="16">
        <f>IF(A199="","",B199*$B$4)</f>
        <v/>
      </c>
      <c r="D199" s="16">
        <f>IF(A199="","",$B$7-C199)</f>
        <v/>
      </c>
      <c r="E199" s="16">
        <f>IF(A199="","",B199-D199)</f>
        <v/>
      </c>
    </row>
    <row r="200">
      <c r="A200" s="15">
        <f>IF(189&gt;$B$5,"",189)</f>
        <v/>
      </c>
      <c r="B200" s="16">
        <f>IF(A200="","",E199)</f>
        <v/>
      </c>
      <c r="C200" s="16">
        <f>IF(A200="","",B200*$B$4)</f>
        <v/>
      </c>
      <c r="D200" s="16">
        <f>IF(A200="","",$B$7-C200)</f>
        <v/>
      </c>
      <c r="E200" s="16">
        <f>IF(A200="","",B200-D200)</f>
        <v/>
      </c>
    </row>
    <row r="201">
      <c r="A201" s="15">
        <f>IF(190&gt;$B$5,"",190)</f>
        <v/>
      </c>
      <c r="B201" s="16">
        <f>IF(A201="","",E200)</f>
        <v/>
      </c>
      <c r="C201" s="16">
        <f>IF(A201="","",B201*$B$4)</f>
        <v/>
      </c>
      <c r="D201" s="16">
        <f>IF(A201="","",$B$7-C201)</f>
        <v/>
      </c>
      <c r="E201" s="16">
        <f>IF(A201="","",B201-D201)</f>
        <v/>
      </c>
    </row>
    <row r="202">
      <c r="A202" s="15">
        <f>IF(191&gt;$B$5,"",191)</f>
        <v/>
      </c>
      <c r="B202" s="16">
        <f>IF(A202="","",E201)</f>
        <v/>
      </c>
      <c r="C202" s="16">
        <f>IF(A202="","",B202*$B$4)</f>
        <v/>
      </c>
      <c r="D202" s="16">
        <f>IF(A202="","",$B$7-C202)</f>
        <v/>
      </c>
      <c r="E202" s="16">
        <f>IF(A202="","",B202-D202)</f>
        <v/>
      </c>
    </row>
    <row r="203">
      <c r="A203" s="15">
        <f>IF(192&gt;$B$5,"",192)</f>
        <v/>
      </c>
      <c r="B203" s="16">
        <f>IF(A203="","",E202)</f>
        <v/>
      </c>
      <c r="C203" s="16">
        <f>IF(A203="","",B203*$B$4)</f>
        <v/>
      </c>
      <c r="D203" s="16">
        <f>IF(A203="","",$B$7-C203)</f>
        <v/>
      </c>
      <c r="E203" s="16">
        <f>IF(A203="","",B203-D203)</f>
        <v/>
      </c>
    </row>
    <row r="204">
      <c r="A204" s="15">
        <f>IF(193&gt;$B$5,"",193)</f>
        <v/>
      </c>
      <c r="B204" s="16">
        <f>IF(A204="","",E203)</f>
        <v/>
      </c>
      <c r="C204" s="16">
        <f>IF(A204="","",B204*$B$4)</f>
        <v/>
      </c>
      <c r="D204" s="16">
        <f>IF(A204="","",$B$7-C204)</f>
        <v/>
      </c>
      <c r="E204" s="16">
        <f>IF(A204="","",B204-D204)</f>
        <v/>
      </c>
    </row>
    <row r="205">
      <c r="A205" s="15">
        <f>IF(194&gt;$B$5,"",194)</f>
        <v/>
      </c>
      <c r="B205" s="16">
        <f>IF(A205="","",E204)</f>
        <v/>
      </c>
      <c r="C205" s="16">
        <f>IF(A205="","",B205*$B$4)</f>
        <v/>
      </c>
      <c r="D205" s="16">
        <f>IF(A205="","",$B$7-C205)</f>
        <v/>
      </c>
      <c r="E205" s="16">
        <f>IF(A205="","",B205-D205)</f>
        <v/>
      </c>
    </row>
    <row r="206">
      <c r="A206" s="15">
        <f>IF(195&gt;$B$5,"",195)</f>
        <v/>
      </c>
      <c r="B206" s="16">
        <f>IF(A206="","",E205)</f>
        <v/>
      </c>
      <c r="C206" s="16">
        <f>IF(A206="","",B206*$B$4)</f>
        <v/>
      </c>
      <c r="D206" s="16">
        <f>IF(A206="","",$B$7-C206)</f>
        <v/>
      </c>
      <c r="E206" s="16">
        <f>IF(A206="","",B206-D206)</f>
        <v/>
      </c>
    </row>
    <row r="207">
      <c r="A207" s="15">
        <f>IF(196&gt;$B$5,"",196)</f>
        <v/>
      </c>
      <c r="B207" s="16">
        <f>IF(A207="","",E206)</f>
        <v/>
      </c>
      <c r="C207" s="16">
        <f>IF(A207="","",B207*$B$4)</f>
        <v/>
      </c>
      <c r="D207" s="16">
        <f>IF(A207="","",$B$7-C207)</f>
        <v/>
      </c>
      <c r="E207" s="16">
        <f>IF(A207="","",B207-D207)</f>
        <v/>
      </c>
    </row>
    <row r="208">
      <c r="A208" s="15">
        <f>IF(197&gt;$B$5,"",197)</f>
        <v/>
      </c>
      <c r="B208" s="16">
        <f>IF(A208="","",E207)</f>
        <v/>
      </c>
      <c r="C208" s="16">
        <f>IF(A208="","",B208*$B$4)</f>
        <v/>
      </c>
      <c r="D208" s="16">
        <f>IF(A208="","",$B$7-C208)</f>
        <v/>
      </c>
      <c r="E208" s="16">
        <f>IF(A208="","",B208-D208)</f>
        <v/>
      </c>
    </row>
    <row r="209">
      <c r="A209" s="15">
        <f>IF(198&gt;$B$5,"",198)</f>
        <v/>
      </c>
      <c r="B209" s="16">
        <f>IF(A209="","",E208)</f>
        <v/>
      </c>
      <c r="C209" s="16">
        <f>IF(A209="","",B209*$B$4)</f>
        <v/>
      </c>
      <c r="D209" s="16">
        <f>IF(A209="","",$B$7-C209)</f>
        <v/>
      </c>
      <c r="E209" s="16">
        <f>IF(A209="","",B209-D209)</f>
        <v/>
      </c>
    </row>
    <row r="210">
      <c r="A210" s="15">
        <f>IF(199&gt;$B$5,"",199)</f>
        <v/>
      </c>
      <c r="B210" s="16">
        <f>IF(A210="","",E209)</f>
        <v/>
      </c>
      <c r="C210" s="16">
        <f>IF(A210="","",B210*$B$4)</f>
        <v/>
      </c>
      <c r="D210" s="16">
        <f>IF(A210="","",$B$7-C210)</f>
        <v/>
      </c>
      <c r="E210" s="16">
        <f>IF(A210="","",B210-D210)</f>
        <v/>
      </c>
    </row>
    <row r="211">
      <c r="A211" s="15">
        <f>IF(200&gt;$B$5,"",200)</f>
        <v/>
      </c>
      <c r="B211" s="16">
        <f>IF(A211="","",E210)</f>
        <v/>
      </c>
      <c r="C211" s="16">
        <f>IF(A211="","",B211*$B$4)</f>
        <v/>
      </c>
      <c r="D211" s="16">
        <f>IF(A211="","",$B$7-C211)</f>
        <v/>
      </c>
      <c r="E211" s="16">
        <f>IF(A211="","",B211-D211)</f>
        <v/>
      </c>
    </row>
    <row r="212">
      <c r="A212" s="15">
        <f>IF(201&gt;$B$5,"",201)</f>
        <v/>
      </c>
      <c r="B212" s="16">
        <f>IF(A212="","",E211)</f>
        <v/>
      </c>
      <c r="C212" s="16">
        <f>IF(A212="","",B212*$B$4)</f>
        <v/>
      </c>
      <c r="D212" s="16">
        <f>IF(A212="","",$B$7-C212)</f>
        <v/>
      </c>
      <c r="E212" s="16">
        <f>IF(A212="","",B212-D212)</f>
        <v/>
      </c>
    </row>
    <row r="213">
      <c r="A213" s="15">
        <f>IF(202&gt;$B$5,"",202)</f>
        <v/>
      </c>
      <c r="B213" s="16">
        <f>IF(A213="","",E212)</f>
        <v/>
      </c>
      <c r="C213" s="16">
        <f>IF(A213="","",B213*$B$4)</f>
        <v/>
      </c>
      <c r="D213" s="16">
        <f>IF(A213="","",$B$7-C213)</f>
        <v/>
      </c>
      <c r="E213" s="16">
        <f>IF(A213="","",B213-D213)</f>
        <v/>
      </c>
    </row>
    <row r="214">
      <c r="A214" s="15">
        <f>IF(203&gt;$B$5,"",203)</f>
        <v/>
      </c>
      <c r="B214" s="16">
        <f>IF(A214="","",E213)</f>
        <v/>
      </c>
      <c r="C214" s="16">
        <f>IF(A214="","",B214*$B$4)</f>
        <v/>
      </c>
      <c r="D214" s="16">
        <f>IF(A214="","",$B$7-C214)</f>
        <v/>
      </c>
      <c r="E214" s="16">
        <f>IF(A214="","",B214-D214)</f>
        <v/>
      </c>
    </row>
    <row r="215">
      <c r="A215" s="15">
        <f>IF(204&gt;$B$5,"",204)</f>
        <v/>
      </c>
      <c r="B215" s="16">
        <f>IF(A215="","",E214)</f>
        <v/>
      </c>
      <c r="C215" s="16">
        <f>IF(A215="","",B215*$B$4)</f>
        <v/>
      </c>
      <c r="D215" s="16">
        <f>IF(A215="","",$B$7-C215)</f>
        <v/>
      </c>
      <c r="E215" s="16">
        <f>IF(A215="","",B215-D215)</f>
        <v/>
      </c>
    </row>
    <row r="216">
      <c r="A216" s="15">
        <f>IF(205&gt;$B$5,"",205)</f>
        <v/>
      </c>
      <c r="B216" s="16">
        <f>IF(A216="","",E215)</f>
        <v/>
      </c>
      <c r="C216" s="16">
        <f>IF(A216="","",B216*$B$4)</f>
        <v/>
      </c>
      <c r="D216" s="16">
        <f>IF(A216="","",$B$7-C216)</f>
        <v/>
      </c>
      <c r="E216" s="16">
        <f>IF(A216="","",B216-D216)</f>
        <v/>
      </c>
    </row>
    <row r="217">
      <c r="A217" s="15">
        <f>IF(206&gt;$B$5,"",206)</f>
        <v/>
      </c>
      <c r="B217" s="16">
        <f>IF(A217="","",E216)</f>
        <v/>
      </c>
      <c r="C217" s="16">
        <f>IF(A217="","",B217*$B$4)</f>
        <v/>
      </c>
      <c r="D217" s="16">
        <f>IF(A217="","",$B$7-C217)</f>
        <v/>
      </c>
      <c r="E217" s="16">
        <f>IF(A217="","",B217-D217)</f>
        <v/>
      </c>
    </row>
    <row r="218">
      <c r="A218" s="15">
        <f>IF(207&gt;$B$5,"",207)</f>
        <v/>
      </c>
      <c r="B218" s="16">
        <f>IF(A218="","",E217)</f>
        <v/>
      </c>
      <c r="C218" s="16">
        <f>IF(A218="","",B218*$B$4)</f>
        <v/>
      </c>
      <c r="D218" s="16">
        <f>IF(A218="","",$B$7-C218)</f>
        <v/>
      </c>
      <c r="E218" s="16">
        <f>IF(A218="","",B218-D218)</f>
        <v/>
      </c>
    </row>
    <row r="219">
      <c r="A219" s="15">
        <f>IF(208&gt;$B$5,"",208)</f>
        <v/>
      </c>
      <c r="B219" s="16">
        <f>IF(A219="","",E218)</f>
        <v/>
      </c>
      <c r="C219" s="16">
        <f>IF(A219="","",B219*$B$4)</f>
        <v/>
      </c>
      <c r="D219" s="16">
        <f>IF(A219="","",$B$7-C219)</f>
        <v/>
      </c>
      <c r="E219" s="16">
        <f>IF(A219="","",B219-D219)</f>
        <v/>
      </c>
    </row>
    <row r="220">
      <c r="A220" s="15">
        <f>IF(209&gt;$B$5,"",209)</f>
        <v/>
      </c>
      <c r="B220" s="16">
        <f>IF(A220="","",E219)</f>
        <v/>
      </c>
      <c r="C220" s="16">
        <f>IF(A220="","",B220*$B$4)</f>
        <v/>
      </c>
      <c r="D220" s="16">
        <f>IF(A220="","",$B$7-C220)</f>
        <v/>
      </c>
      <c r="E220" s="16">
        <f>IF(A220="","",B220-D220)</f>
        <v/>
      </c>
    </row>
    <row r="221">
      <c r="A221" s="15">
        <f>IF(210&gt;$B$5,"",210)</f>
        <v/>
      </c>
      <c r="B221" s="16">
        <f>IF(A221="","",E220)</f>
        <v/>
      </c>
      <c r="C221" s="16">
        <f>IF(A221="","",B221*$B$4)</f>
        <v/>
      </c>
      <c r="D221" s="16">
        <f>IF(A221="","",$B$7-C221)</f>
        <v/>
      </c>
      <c r="E221" s="16">
        <f>IF(A221="","",B221-D221)</f>
        <v/>
      </c>
    </row>
    <row r="222">
      <c r="A222" s="15">
        <f>IF(211&gt;$B$5,"",211)</f>
        <v/>
      </c>
      <c r="B222" s="16">
        <f>IF(A222="","",E221)</f>
        <v/>
      </c>
      <c r="C222" s="16">
        <f>IF(A222="","",B222*$B$4)</f>
        <v/>
      </c>
      <c r="D222" s="16">
        <f>IF(A222="","",$B$7-C222)</f>
        <v/>
      </c>
      <c r="E222" s="16">
        <f>IF(A222="","",B222-D222)</f>
        <v/>
      </c>
    </row>
    <row r="223">
      <c r="A223" s="15">
        <f>IF(212&gt;$B$5,"",212)</f>
        <v/>
      </c>
      <c r="B223" s="16">
        <f>IF(A223="","",E222)</f>
        <v/>
      </c>
      <c r="C223" s="16">
        <f>IF(A223="","",B223*$B$4)</f>
        <v/>
      </c>
      <c r="D223" s="16">
        <f>IF(A223="","",$B$7-C223)</f>
        <v/>
      </c>
      <c r="E223" s="16">
        <f>IF(A223="","",B223-D223)</f>
        <v/>
      </c>
    </row>
    <row r="224">
      <c r="A224" s="15">
        <f>IF(213&gt;$B$5,"",213)</f>
        <v/>
      </c>
      <c r="B224" s="16">
        <f>IF(A224="","",E223)</f>
        <v/>
      </c>
      <c r="C224" s="16">
        <f>IF(A224="","",B224*$B$4)</f>
        <v/>
      </c>
      <c r="D224" s="16">
        <f>IF(A224="","",$B$7-C224)</f>
        <v/>
      </c>
      <c r="E224" s="16">
        <f>IF(A224="","",B224-D224)</f>
        <v/>
      </c>
    </row>
    <row r="225">
      <c r="A225" s="15">
        <f>IF(214&gt;$B$5,"",214)</f>
        <v/>
      </c>
      <c r="B225" s="16">
        <f>IF(A225="","",E224)</f>
        <v/>
      </c>
      <c r="C225" s="16">
        <f>IF(A225="","",B225*$B$4)</f>
        <v/>
      </c>
      <c r="D225" s="16">
        <f>IF(A225="","",$B$7-C225)</f>
        <v/>
      </c>
      <c r="E225" s="16">
        <f>IF(A225="","",B225-D225)</f>
        <v/>
      </c>
    </row>
    <row r="226">
      <c r="A226" s="15">
        <f>IF(215&gt;$B$5,"",215)</f>
        <v/>
      </c>
      <c r="B226" s="16">
        <f>IF(A226="","",E225)</f>
        <v/>
      </c>
      <c r="C226" s="16">
        <f>IF(A226="","",B226*$B$4)</f>
        <v/>
      </c>
      <c r="D226" s="16">
        <f>IF(A226="","",$B$7-C226)</f>
        <v/>
      </c>
      <c r="E226" s="16">
        <f>IF(A226="","",B226-D226)</f>
        <v/>
      </c>
    </row>
    <row r="227">
      <c r="A227" s="15">
        <f>IF(216&gt;$B$5,"",216)</f>
        <v/>
      </c>
      <c r="B227" s="16">
        <f>IF(A227="","",E226)</f>
        <v/>
      </c>
      <c r="C227" s="16">
        <f>IF(A227="","",B227*$B$4)</f>
        <v/>
      </c>
      <c r="D227" s="16">
        <f>IF(A227="","",$B$7-C227)</f>
        <v/>
      </c>
      <c r="E227" s="16">
        <f>IF(A227="","",B227-D227)</f>
        <v/>
      </c>
    </row>
    <row r="228">
      <c r="A228" s="15">
        <f>IF(217&gt;$B$5,"",217)</f>
        <v/>
      </c>
      <c r="B228" s="16">
        <f>IF(A228="","",E227)</f>
        <v/>
      </c>
      <c r="C228" s="16">
        <f>IF(A228="","",B228*$B$4)</f>
        <v/>
      </c>
      <c r="D228" s="16">
        <f>IF(A228="","",$B$7-C228)</f>
        <v/>
      </c>
      <c r="E228" s="16">
        <f>IF(A228="","",B228-D228)</f>
        <v/>
      </c>
    </row>
    <row r="229">
      <c r="A229" s="15">
        <f>IF(218&gt;$B$5,"",218)</f>
        <v/>
      </c>
      <c r="B229" s="16">
        <f>IF(A229="","",E228)</f>
        <v/>
      </c>
      <c r="C229" s="16">
        <f>IF(A229="","",B229*$B$4)</f>
        <v/>
      </c>
      <c r="D229" s="16">
        <f>IF(A229="","",$B$7-C229)</f>
        <v/>
      </c>
      <c r="E229" s="16">
        <f>IF(A229="","",B229-D229)</f>
        <v/>
      </c>
    </row>
    <row r="230">
      <c r="A230" s="15">
        <f>IF(219&gt;$B$5,"",219)</f>
        <v/>
      </c>
      <c r="B230" s="16">
        <f>IF(A230="","",E229)</f>
        <v/>
      </c>
      <c r="C230" s="16">
        <f>IF(A230="","",B230*$B$4)</f>
        <v/>
      </c>
      <c r="D230" s="16">
        <f>IF(A230="","",$B$7-C230)</f>
        <v/>
      </c>
      <c r="E230" s="16">
        <f>IF(A230="","",B230-D230)</f>
        <v/>
      </c>
    </row>
    <row r="231">
      <c r="A231" s="15">
        <f>IF(220&gt;$B$5,"",220)</f>
        <v/>
      </c>
      <c r="B231" s="16">
        <f>IF(A231="","",E230)</f>
        <v/>
      </c>
      <c r="C231" s="16">
        <f>IF(A231="","",B231*$B$4)</f>
        <v/>
      </c>
      <c r="D231" s="16">
        <f>IF(A231="","",$B$7-C231)</f>
        <v/>
      </c>
      <c r="E231" s="16">
        <f>IF(A231="","",B231-D231)</f>
        <v/>
      </c>
    </row>
    <row r="232">
      <c r="A232" s="15">
        <f>IF(221&gt;$B$5,"",221)</f>
        <v/>
      </c>
      <c r="B232" s="16">
        <f>IF(A232="","",E231)</f>
        <v/>
      </c>
      <c r="C232" s="16">
        <f>IF(A232="","",B232*$B$4)</f>
        <v/>
      </c>
      <c r="D232" s="16">
        <f>IF(A232="","",$B$7-C232)</f>
        <v/>
      </c>
      <c r="E232" s="16">
        <f>IF(A232="","",B232-D232)</f>
        <v/>
      </c>
    </row>
    <row r="233">
      <c r="A233" s="15">
        <f>IF(222&gt;$B$5,"",222)</f>
        <v/>
      </c>
      <c r="B233" s="16">
        <f>IF(A233="","",E232)</f>
        <v/>
      </c>
      <c r="C233" s="16">
        <f>IF(A233="","",B233*$B$4)</f>
        <v/>
      </c>
      <c r="D233" s="16">
        <f>IF(A233="","",$B$7-C233)</f>
        <v/>
      </c>
      <c r="E233" s="16">
        <f>IF(A233="","",B233-D233)</f>
        <v/>
      </c>
    </row>
    <row r="234">
      <c r="A234" s="15">
        <f>IF(223&gt;$B$5,"",223)</f>
        <v/>
      </c>
      <c r="B234" s="16">
        <f>IF(A234="","",E233)</f>
        <v/>
      </c>
      <c r="C234" s="16">
        <f>IF(A234="","",B234*$B$4)</f>
        <v/>
      </c>
      <c r="D234" s="16">
        <f>IF(A234="","",$B$7-C234)</f>
        <v/>
      </c>
      <c r="E234" s="16">
        <f>IF(A234="","",B234-D234)</f>
        <v/>
      </c>
    </row>
    <row r="235">
      <c r="A235" s="15">
        <f>IF(224&gt;$B$5,"",224)</f>
        <v/>
      </c>
      <c r="B235" s="16">
        <f>IF(A235="","",E234)</f>
        <v/>
      </c>
      <c r="C235" s="16">
        <f>IF(A235="","",B235*$B$4)</f>
        <v/>
      </c>
      <c r="D235" s="16">
        <f>IF(A235="","",$B$7-C235)</f>
        <v/>
      </c>
      <c r="E235" s="16">
        <f>IF(A235="","",B235-D235)</f>
        <v/>
      </c>
    </row>
    <row r="236">
      <c r="A236" s="15">
        <f>IF(225&gt;$B$5,"",225)</f>
        <v/>
      </c>
      <c r="B236" s="16">
        <f>IF(A236="","",E235)</f>
        <v/>
      </c>
      <c r="C236" s="16">
        <f>IF(A236="","",B236*$B$4)</f>
        <v/>
      </c>
      <c r="D236" s="16">
        <f>IF(A236="","",$B$7-C236)</f>
        <v/>
      </c>
      <c r="E236" s="16">
        <f>IF(A236="","",B236-D236)</f>
        <v/>
      </c>
    </row>
    <row r="237">
      <c r="A237" s="15">
        <f>IF(226&gt;$B$5,"",226)</f>
        <v/>
      </c>
      <c r="B237" s="16">
        <f>IF(A237="","",E236)</f>
        <v/>
      </c>
      <c r="C237" s="16">
        <f>IF(A237="","",B237*$B$4)</f>
        <v/>
      </c>
      <c r="D237" s="16">
        <f>IF(A237="","",$B$7-C237)</f>
        <v/>
      </c>
      <c r="E237" s="16">
        <f>IF(A237="","",B237-D237)</f>
        <v/>
      </c>
    </row>
    <row r="238">
      <c r="A238" s="15">
        <f>IF(227&gt;$B$5,"",227)</f>
        <v/>
      </c>
      <c r="B238" s="16">
        <f>IF(A238="","",E237)</f>
        <v/>
      </c>
      <c r="C238" s="16">
        <f>IF(A238="","",B238*$B$4)</f>
        <v/>
      </c>
      <c r="D238" s="16">
        <f>IF(A238="","",$B$7-C238)</f>
        <v/>
      </c>
      <c r="E238" s="16">
        <f>IF(A238="","",B238-D238)</f>
        <v/>
      </c>
    </row>
    <row r="239">
      <c r="A239" s="15">
        <f>IF(228&gt;$B$5,"",228)</f>
        <v/>
      </c>
      <c r="B239" s="16">
        <f>IF(A239="","",E238)</f>
        <v/>
      </c>
      <c r="C239" s="16">
        <f>IF(A239="","",B239*$B$4)</f>
        <v/>
      </c>
      <c r="D239" s="16">
        <f>IF(A239="","",$B$7-C239)</f>
        <v/>
      </c>
      <c r="E239" s="16">
        <f>IF(A239="","",B239-D239)</f>
        <v/>
      </c>
    </row>
    <row r="240">
      <c r="A240" s="15">
        <f>IF(229&gt;$B$5,"",229)</f>
        <v/>
      </c>
      <c r="B240" s="16">
        <f>IF(A240="","",E239)</f>
        <v/>
      </c>
      <c r="C240" s="16">
        <f>IF(A240="","",B240*$B$4)</f>
        <v/>
      </c>
      <c r="D240" s="16">
        <f>IF(A240="","",$B$7-C240)</f>
        <v/>
      </c>
      <c r="E240" s="16">
        <f>IF(A240="","",B240-D240)</f>
        <v/>
      </c>
    </row>
    <row r="241">
      <c r="A241" s="15">
        <f>IF(230&gt;$B$5,"",230)</f>
        <v/>
      </c>
      <c r="B241" s="16">
        <f>IF(A241="","",E240)</f>
        <v/>
      </c>
      <c r="C241" s="16">
        <f>IF(A241="","",B241*$B$4)</f>
        <v/>
      </c>
      <c r="D241" s="16">
        <f>IF(A241="","",$B$7-C241)</f>
        <v/>
      </c>
      <c r="E241" s="16">
        <f>IF(A241="","",B241-D241)</f>
        <v/>
      </c>
    </row>
    <row r="242">
      <c r="A242" s="15">
        <f>IF(231&gt;$B$5,"",231)</f>
        <v/>
      </c>
      <c r="B242" s="16">
        <f>IF(A242="","",E241)</f>
        <v/>
      </c>
      <c r="C242" s="16">
        <f>IF(A242="","",B242*$B$4)</f>
        <v/>
      </c>
      <c r="D242" s="16">
        <f>IF(A242="","",$B$7-C242)</f>
        <v/>
      </c>
      <c r="E242" s="16">
        <f>IF(A242="","",B242-D242)</f>
        <v/>
      </c>
    </row>
    <row r="243">
      <c r="A243" s="15">
        <f>IF(232&gt;$B$5,"",232)</f>
        <v/>
      </c>
      <c r="B243" s="16">
        <f>IF(A243="","",E242)</f>
        <v/>
      </c>
      <c r="C243" s="16">
        <f>IF(A243="","",B243*$B$4)</f>
        <v/>
      </c>
      <c r="D243" s="16">
        <f>IF(A243="","",$B$7-C243)</f>
        <v/>
      </c>
      <c r="E243" s="16">
        <f>IF(A243="","",B243-D243)</f>
        <v/>
      </c>
    </row>
    <row r="244">
      <c r="A244" s="15">
        <f>IF(233&gt;$B$5,"",233)</f>
        <v/>
      </c>
      <c r="B244" s="16">
        <f>IF(A244="","",E243)</f>
        <v/>
      </c>
      <c r="C244" s="16">
        <f>IF(A244="","",B244*$B$4)</f>
        <v/>
      </c>
      <c r="D244" s="16">
        <f>IF(A244="","",$B$7-C244)</f>
        <v/>
      </c>
      <c r="E244" s="16">
        <f>IF(A244="","",B244-D244)</f>
        <v/>
      </c>
    </row>
    <row r="245">
      <c r="A245" s="15">
        <f>IF(234&gt;$B$5,"",234)</f>
        <v/>
      </c>
      <c r="B245" s="16">
        <f>IF(A245="","",E244)</f>
        <v/>
      </c>
      <c r="C245" s="16">
        <f>IF(A245="","",B245*$B$4)</f>
        <v/>
      </c>
      <c r="D245" s="16">
        <f>IF(A245="","",$B$7-C245)</f>
        <v/>
      </c>
      <c r="E245" s="16">
        <f>IF(A245="","",B245-D245)</f>
        <v/>
      </c>
    </row>
    <row r="246">
      <c r="A246" s="15">
        <f>IF(235&gt;$B$5,"",235)</f>
        <v/>
      </c>
      <c r="B246" s="16">
        <f>IF(A246="","",E245)</f>
        <v/>
      </c>
      <c r="C246" s="16">
        <f>IF(A246="","",B246*$B$4)</f>
        <v/>
      </c>
      <c r="D246" s="16">
        <f>IF(A246="","",$B$7-C246)</f>
        <v/>
      </c>
      <c r="E246" s="16">
        <f>IF(A246="","",B246-D246)</f>
        <v/>
      </c>
    </row>
    <row r="247">
      <c r="A247" s="15">
        <f>IF(236&gt;$B$5,"",236)</f>
        <v/>
      </c>
      <c r="B247" s="16">
        <f>IF(A247="","",E246)</f>
        <v/>
      </c>
      <c r="C247" s="16">
        <f>IF(A247="","",B247*$B$4)</f>
        <v/>
      </c>
      <c r="D247" s="16">
        <f>IF(A247="","",$B$7-C247)</f>
        <v/>
      </c>
      <c r="E247" s="16">
        <f>IF(A247="","",B247-D247)</f>
        <v/>
      </c>
    </row>
    <row r="248">
      <c r="A248" s="15">
        <f>IF(237&gt;$B$5,"",237)</f>
        <v/>
      </c>
      <c r="B248" s="16">
        <f>IF(A248="","",E247)</f>
        <v/>
      </c>
      <c r="C248" s="16">
        <f>IF(A248="","",B248*$B$4)</f>
        <v/>
      </c>
      <c r="D248" s="16">
        <f>IF(A248="","",$B$7-C248)</f>
        <v/>
      </c>
      <c r="E248" s="16">
        <f>IF(A248="","",B248-D248)</f>
        <v/>
      </c>
    </row>
    <row r="249">
      <c r="A249" s="15">
        <f>IF(238&gt;$B$5,"",238)</f>
        <v/>
      </c>
      <c r="B249" s="16">
        <f>IF(A249="","",E248)</f>
        <v/>
      </c>
      <c r="C249" s="16">
        <f>IF(A249="","",B249*$B$4)</f>
        <v/>
      </c>
      <c r="D249" s="16">
        <f>IF(A249="","",$B$7-C249)</f>
        <v/>
      </c>
      <c r="E249" s="16">
        <f>IF(A249="","",B249-D249)</f>
        <v/>
      </c>
    </row>
    <row r="250">
      <c r="A250" s="15">
        <f>IF(239&gt;$B$5,"",239)</f>
        <v/>
      </c>
      <c r="B250" s="16">
        <f>IF(A250="","",E249)</f>
        <v/>
      </c>
      <c r="C250" s="16">
        <f>IF(A250="","",B250*$B$4)</f>
        <v/>
      </c>
      <c r="D250" s="16">
        <f>IF(A250="","",$B$7-C250)</f>
        <v/>
      </c>
      <c r="E250" s="16">
        <f>IF(A250="","",B250-D250)</f>
        <v/>
      </c>
    </row>
    <row r="251">
      <c r="A251" s="15">
        <f>IF(240&gt;$B$5,"",240)</f>
        <v/>
      </c>
      <c r="B251" s="16">
        <f>IF(A251="","",E250)</f>
        <v/>
      </c>
      <c r="C251" s="16">
        <f>IF(A251="","",B251*$B$4)</f>
        <v/>
      </c>
      <c r="D251" s="16">
        <f>IF(A251="","",$B$7-C251)</f>
        <v/>
      </c>
      <c r="E251" s="16">
        <f>IF(A251="","",B251-D251)</f>
        <v/>
      </c>
    </row>
    <row r="252">
      <c r="A252" s="15">
        <f>IF(241&gt;$B$5,"",241)</f>
        <v/>
      </c>
      <c r="B252" s="16">
        <f>IF(A252="","",E251)</f>
        <v/>
      </c>
      <c r="C252" s="16">
        <f>IF(A252="","",B252*$B$4)</f>
        <v/>
      </c>
      <c r="D252" s="16">
        <f>IF(A252="","",$B$7-C252)</f>
        <v/>
      </c>
      <c r="E252" s="16">
        <f>IF(A252="","",B252-D252)</f>
        <v/>
      </c>
    </row>
    <row r="253">
      <c r="A253" s="15">
        <f>IF(242&gt;$B$5,"",242)</f>
        <v/>
      </c>
      <c r="B253" s="16">
        <f>IF(A253="","",E252)</f>
        <v/>
      </c>
      <c r="C253" s="16">
        <f>IF(A253="","",B253*$B$4)</f>
        <v/>
      </c>
      <c r="D253" s="16">
        <f>IF(A253="","",$B$7-C253)</f>
        <v/>
      </c>
      <c r="E253" s="16">
        <f>IF(A253="","",B253-D253)</f>
        <v/>
      </c>
    </row>
    <row r="254">
      <c r="A254" s="15">
        <f>IF(243&gt;$B$5,"",243)</f>
        <v/>
      </c>
      <c r="B254" s="16">
        <f>IF(A254="","",E253)</f>
        <v/>
      </c>
      <c r="C254" s="16">
        <f>IF(A254="","",B254*$B$4)</f>
        <v/>
      </c>
      <c r="D254" s="16">
        <f>IF(A254="","",$B$7-C254)</f>
        <v/>
      </c>
      <c r="E254" s="16">
        <f>IF(A254="","",B254-D254)</f>
        <v/>
      </c>
    </row>
    <row r="255">
      <c r="A255" s="15">
        <f>IF(244&gt;$B$5,"",244)</f>
        <v/>
      </c>
      <c r="B255" s="16">
        <f>IF(A255="","",E254)</f>
        <v/>
      </c>
      <c r="C255" s="16">
        <f>IF(A255="","",B255*$B$4)</f>
        <v/>
      </c>
      <c r="D255" s="16">
        <f>IF(A255="","",$B$7-C255)</f>
        <v/>
      </c>
      <c r="E255" s="16">
        <f>IF(A255="","",B255-D255)</f>
        <v/>
      </c>
    </row>
    <row r="256">
      <c r="A256" s="15">
        <f>IF(245&gt;$B$5,"",245)</f>
        <v/>
      </c>
      <c r="B256" s="16">
        <f>IF(A256="","",E255)</f>
        <v/>
      </c>
      <c r="C256" s="16">
        <f>IF(A256="","",B256*$B$4)</f>
        <v/>
      </c>
      <c r="D256" s="16">
        <f>IF(A256="","",$B$7-C256)</f>
        <v/>
      </c>
      <c r="E256" s="16">
        <f>IF(A256="","",B256-D256)</f>
        <v/>
      </c>
    </row>
    <row r="257">
      <c r="A257" s="15">
        <f>IF(246&gt;$B$5,"",246)</f>
        <v/>
      </c>
      <c r="B257" s="16">
        <f>IF(A257="","",E256)</f>
        <v/>
      </c>
      <c r="C257" s="16">
        <f>IF(A257="","",B257*$B$4)</f>
        <v/>
      </c>
      <c r="D257" s="16">
        <f>IF(A257="","",$B$7-C257)</f>
        <v/>
      </c>
      <c r="E257" s="16">
        <f>IF(A257="","",B257-D257)</f>
        <v/>
      </c>
    </row>
    <row r="258">
      <c r="A258" s="15">
        <f>IF(247&gt;$B$5,"",247)</f>
        <v/>
      </c>
      <c r="B258" s="16">
        <f>IF(A258="","",E257)</f>
        <v/>
      </c>
      <c r="C258" s="16">
        <f>IF(A258="","",B258*$B$4)</f>
        <v/>
      </c>
      <c r="D258" s="16">
        <f>IF(A258="","",$B$7-C258)</f>
        <v/>
      </c>
      <c r="E258" s="16">
        <f>IF(A258="","",B258-D258)</f>
        <v/>
      </c>
    </row>
    <row r="259">
      <c r="A259" s="15">
        <f>IF(248&gt;$B$5,"",248)</f>
        <v/>
      </c>
      <c r="B259" s="16">
        <f>IF(A259="","",E258)</f>
        <v/>
      </c>
      <c r="C259" s="16">
        <f>IF(A259="","",B259*$B$4)</f>
        <v/>
      </c>
      <c r="D259" s="16">
        <f>IF(A259="","",$B$7-C259)</f>
        <v/>
      </c>
      <c r="E259" s="16">
        <f>IF(A259="","",B259-D259)</f>
        <v/>
      </c>
    </row>
    <row r="260">
      <c r="A260" s="15">
        <f>IF(249&gt;$B$5,"",249)</f>
        <v/>
      </c>
      <c r="B260" s="16">
        <f>IF(A260="","",E259)</f>
        <v/>
      </c>
      <c r="C260" s="16">
        <f>IF(A260="","",B260*$B$4)</f>
        <v/>
      </c>
      <c r="D260" s="16">
        <f>IF(A260="","",$B$7-C260)</f>
        <v/>
      </c>
      <c r="E260" s="16">
        <f>IF(A260="","",B260-D260)</f>
        <v/>
      </c>
    </row>
    <row r="261">
      <c r="A261" s="15">
        <f>IF(250&gt;$B$5,"",250)</f>
        <v/>
      </c>
      <c r="B261" s="16">
        <f>IF(A261="","",E260)</f>
        <v/>
      </c>
      <c r="C261" s="16">
        <f>IF(A261="","",B261*$B$4)</f>
        <v/>
      </c>
      <c r="D261" s="16">
        <f>IF(A261="","",$B$7-C261)</f>
        <v/>
      </c>
      <c r="E261" s="16">
        <f>IF(A261="","",B261-D261)</f>
        <v/>
      </c>
    </row>
    <row r="262">
      <c r="A262" s="15">
        <f>IF(251&gt;$B$5,"",251)</f>
        <v/>
      </c>
      <c r="B262" s="16">
        <f>IF(A262="","",E261)</f>
        <v/>
      </c>
      <c r="C262" s="16">
        <f>IF(A262="","",B262*$B$4)</f>
        <v/>
      </c>
      <c r="D262" s="16">
        <f>IF(A262="","",$B$7-C262)</f>
        <v/>
      </c>
      <c r="E262" s="16">
        <f>IF(A262="","",B262-D262)</f>
        <v/>
      </c>
    </row>
    <row r="263">
      <c r="A263" s="15">
        <f>IF(252&gt;$B$5,"",252)</f>
        <v/>
      </c>
      <c r="B263" s="16">
        <f>IF(A263="","",E262)</f>
        <v/>
      </c>
      <c r="C263" s="16">
        <f>IF(A263="","",B263*$B$4)</f>
        <v/>
      </c>
      <c r="D263" s="16">
        <f>IF(A263="","",$B$7-C263)</f>
        <v/>
      </c>
      <c r="E263" s="16">
        <f>IF(A263="","",B263-D263)</f>
        <v/>
      </c>
    </row>
    <row r="264">
      <c r="A264" s="15">
        <f>IF(253&gt;$B$5,"",253)</f>
        <v/>
      </c>
      <c r="B264" s="16">
        <f>IF(A264="","",E263)</f>
        <v/>
      </c>
      <c r="C264" s="16">
        <f>IF(A264="","",B264*$B$4)</f>
        <v/>
      </c>
      <c r="D264" s="16">
        <f>IF(A264="","",$B$7-C264)</f>
        <v/>
      </c>
      <c r="E264" s="16">
        <f>IF(A264="","",B264-D264)</f>
        <v/>
      </c>
    </row>
    <row r="265">
      <c r="A265" s="15">
        <f>IF(254&gt;$B$5,"",254)</f>
        <v/>
      </c>
      <c r="B265" s="16">
        <f>IF(A265="","",E264)</f>
        <v/>
      </c>
      <c r="C265" s="16">
        <f>IF(A265="","",B265*$B$4)</f>
        <v/>
      </c>
      <c r="D265" s="16">
        <f>IF(A265="","",$B$7-C265)</f>
        <v/>
      </c>
      <c r="E265" s="16">
        <f>IF(A265="","",B265-D265)</f>
        <v/>
      </c>
    </row>
    <row r="266">
      <c r="A266" s="15">
        <f>IF(255&gt;$B$5,"",255)</f>
        <v/>
      </c>
      <c r="B266" s="16">
        <f>IF(A266="","",E265)</f>
        <v/>
      </c>
      <c r="C266" s="16">
        <f>IF(A266="","",B266*$B$4)</f>
        <v/>
      </c>
      <c r="D266" s="16">
        <f>IF(A266="","",$B$7-C266)</f>
        <v/>
      </c>
      <c r="E266" s="16">
        <f>IF(A266="","",B266-D266)</f>
        <v/>
      </c>
    </row>
    <row r="267">
      <c r="A267" s="15">
        <f>IF(256&gt;$B$5,"",256)</f>
        <v/>
      </c>
      <c r="B267" s="16">
        <f>IF(A267="","",E266)</f>
        <v/>
      </c>
      <c r="C267" s="16">
        <f>IF(A267="","",B267*$B$4)</f>
        <v/>
      </c>
      <c r="D267" s="16">
        <f>IF(A267="","",$B$7-C267)</f>
        <v/>
      </c>
      <c r="E267" s="16">
        <f>IF(A267="","",B267-D267)</f>
        <v/>
      </c>
    </row>
    <row r="268">
      <c r="A268" s="15">
        <f>IF(257&gt;$B$5,"",257)</f>
        <v/>
      </c>
      <c r="B268" s="16">
        <f>IF(A268="","",E267)</f>
        <v/>
      </c>
      <c r="C268" s="16">
        <f>IF(A268="","",B268*$B$4)</f>
        <v/>
      </c>
      <c r="D268" s="16">
        <f>IF(A268="","",$B$7-C268)</f>
        <v/>
      </c>
      <c r="E268" s="16">
        <f>IF(A268="","",B268-D268)</f>
        <v/>
      </c>
    </row>
    <row r="269">
      <c r="A269" s="15">
        <f>IF(258&gt;$B$5,"",258)</f>
        <v/>
      </c>
      <c r="B269" s="16">
        <f>IF(A269="","",E268)</f>
        <v/>
      </c>
      <c r="C269" s="16">
        <f>IF(A269="","",B269*$B$4)</f>
        <v/>
      </c>
      <c r="D269" s="16">
        <f>IF(A269="","",$B$7-C269)</f>
        <v/>
      </c>
      <c r="E269" s="16">
        <f>IF(A269="","",B269-D269)</f>
        <v/>
      </c>
    </row>
    <row r="270">
      <c r="A270" s="15">
        <f>IF(259&gt;$B$5,"",259)</f>
        <v/>
      </c>
      <c r="B270" s="16">
        <f>IF(A270="","",E269)</f>
        <v/>
      </c>
      <c r="C270" s="16">
        <f>IF(A270="","",B270*$B$4)</f>
        <v/>
      </c>
      <c r="D270" s="16">
        <f>IF(A270="","",$B$7-C270)</f>
        <v/>
      </c>
      <c r="E270" s="16">
        <f>IF(A270="","",B270-D270)</f>
        <v/>
      </c>
    </row>
    <row r="271">
      <c r="A271" s="15">
        <f>IF(260&gt;$B$5,"",260)</f>
        <v/>
      </c>
      <c r="B271" s="16">
        <f>IF(A271="","",E270)</f>
        <v/>
      </c>
      <c r="C271" s="16">
        <f>IF(A271="","",B271*$B$4)</f>
        <v/>
      </c>
      <c r="D271" s="16">
        <f>IF(A271="","",$B$7-C271)</f>
        <v/>
      </c>
      <c r="E271" s="16">
        <f>IF(A271="","",B271-D271)</f>
        <v/>
      </c>
    </row>
    <row r="272">
      <c r="A272" s="15">
        <f>IF(261&gt;$B$5,"",261)</f>
        <v/>
      </c>
      <c r="B272" s="16">
        <f>IF(A272="","",E271)</f>
        <v/>
      </c>
      <c r="C272" s="16">
        <f>IF(A272="","",B272*$B$4)</f>
        <v/>
      </c>
      <c r="D272" s="16">
        <f>IF(A272="","",$B$7-C272)</f>
        <v/>
      </c>
      <c r="E272" s="16">
        <f>IF(A272="","",B272-D272)</f>
        <v/>
      </c>
    </row>
    <row r="273">
      <c r="A273" s="15">
        <f>IF(262&gt;$B$5,"",262)</f>
        <v/>
      </c>
      <c r="B273" s="16">
        <f>IF(A273="","",E272)</f>
        <v/>
      </c>
      <c r="C273" s="16">
        <f>IF(A273="","",B273*$B$4)</f>
        <v/>
      </c>
      <c r="D273" s="16">
        <f>IF(A273="","",$B$7-C273)</f>
        <v/>
      </c>
      <c r="E273" s="16">
        <f>IF(A273="","",B273-D273)</f>
        <v/>
      </c>
    </row>
    <row r="274">
      <c r="A274" s="15">
        <f>IF(263&gt;$B$5,"",263)</f>
        <v/>
      </c>
      <c r="B274" s="16">
        <f>IF(A274="","",E273)</f>
        <v/>
      </c>
      <c r="C274" s="16">
        <f>IF(A274="","",B274*$B$4)</f>
        <v/>
      </c>
      <c r="D274" s="16">
        <f>IF(A274="","",$B$7-C274)</f>
        <v/>
      </c>
      <c r="E274" s="16">
        <f>IF(A274="","",B274-D274)</f>
        <v/>
      </c>
    </row>
    <row r="275">
      <c r="A275" s="15">
        <f>IF(264&gt;$B$5,"",264)</f>
        <v/>
      </c>
      <c r="B275" s="16">
        <f>IF(A275="","",E274)</f>
        <v/>
      </c>
      <c r="C275" s="16">
        <f>IF(A275="","",B275*$B$4)</f>
        <v/>
      </c>
      <c r="D275" s="16">
        <f>IF(A275="","",$B$7-C275)</f>
        <v/>
      </c>
      <c r="E275" s="16">
        <f>IF(A275="","",B275-D275)</f>
        <v/>
      </c>
    </row>
    <row r="276">
      <c r="A276" s="15">
        <f>IF(265&gt;$B$5,"",265)</f>
        <v/>
      </c>
      <c r="B276" s="16">
        <f>IF(A276="","",E275)</f>
        <v/>
      </c>
      <c r="C276" s="16">
        <f>IF(A276="","",B276*$B$4)</f>
        <v/>
      </c>
      <c r="D276" s="16">
        <f>IF(A276="","",$B$7-C276)</f>
        <v/>
      </c>
      <c r="E276" s="16">
        <f>IF(A276="","",B276-D276)</f>
        <v/>
      </c>
    </row>
    <row r="277">
      <c r="A277" s="15">
        <f>IF(266&gt;$B$5,"",266)</f>
        <v/>
      </c>
      <c r="B277" s="16">
        <f>IF(A277="","",E276)</f>
        <v/>
      </c>
      <c r="C277" s="16">
        <f>IF(A277="","",B277*$B$4)</f>
        <v/>
      </c>
      <c r="D277" s="16">
        <f>IF(A277="","",$B$7-C277)</f>
        <v/>
      </c>
      <c r="E277" s="16">
        <f>IF(A277="","",B277-D277)</f>
        <v/>
      </c>
    </row>
    <row r="278">
      <c r="A278" s="15">
        <f>IF(267&gt;$B$5,"",267)</f>
        <v/>
      </c>
      <c r="B278" s="16">
        <f>IF(A278="","",E277)</f>
        <v/>
      </c>
      <c r="C278" s="16">
        <f>IF(A278="","",B278*$B$4)</f>
        <v/>
      </c>
      <c r="D278" s="16">
        <f>IF(A278="","",$B$7-C278)</f>
        <v/>
      </c>
      <c r="E278" s="16">
        <f>IF(A278="","",B278-D278)</f>
        <v/>
      </c>
    </row>
    <row r="279">
      <c r="A279" s="15">
        <f>IF(268&gt;$B$5,"",268)</f>
        <v/>
      </c>
      <c r="B279" s="16">
        <f>IF(A279="","",E278)</f>
        <v/>
      </c>
      <c r="C279" s="16">
        <f>IF(A279="","",B279*$B$4)</f>
        <v/>
      </c>
      <c r="D279" s="16">
        <f>IF(A279="","",$B$7-C279)</f>
        <v/>
      </c>
      <c r="E279" s="16">
        <f>IF(A279="","",B279-D279)</f>
        <v/>
      </c>
    </row>
    <row r="280">
      <c r="A280" s="15">
        <f>IF(269&gt;$B$5,"",269)</f>
        <v/>
      </c>
      <c r="B280" s="16">
        <f>IF(A280="","",E279)</f>
        <v/>
      </c>
      <c r="C280" s="16">
        <f>IF(A280="","",B280*$B$4)</f>
        <v/>
      </c>
      <c r="D280" s="16">
        <f>IF(A280="","",$B$7-C280)</f>
        <v/>
      </c>
      <c r="E280" s="16">
        <f>IF(A280="","",B280-D280)</f>
        <v/>
      </c>
    </row>
    <row r="281">
      <c r="A281" s="15">
        <f>IF(270&gt;$B$5,"",270)</f>
        <v/>
      </c>
      <c r="B281" s="16">
        <f>IF(A281="","",E280)</f>
        <v/>
      </c>
      <c r="C281" s="16">
        <f>IF(A281="","",B281*$B$4)</f>
        <v/>
      </c>
      <c r="D281" s="16">
        <f>IF(A281="","",$B$7-C281)</f>
        <v/>
      </c>
      <c r="E281" s="16">
        <f>IF(A281="","",B281-D281)</f>
        <v/>
      </c>
    </row>
    <row r="282">
      <c r="A282" s="15">
        <f>IF(271&gt;$B$5,"",271)</f>
        <v/>
      </c>
      <c r="B282" s="16">
        <f>IF(A282="","",E281)</f>
        <v/>
      </c>
      <c r="C282" s="16">
        <f>IF(A282="","",B282*$B$4)</f>
        <v/>
      </c>
      <c r="D282" s="16">
        <f>IF(A282="","",$B$7-C282)</f>
        <v/>
      </c>
      <c r="E282" s="16">
        <f>IF(A282="","",B282-D282)</f>
        <v/>
      </c>
    </row>
    <row r="283">
      <c r="A283" s="15">
        <f>IF(272&gt;$B$5,"",272)</f>
        <v/>
      </c>
      <c r="B283" s="16">
        <f>IF(A283="","",E282)</f>
        <v/>
      </c>
      <c r="C283" s="16">
        <f>IF(A283="","",B283*$B$4)</f>
        <v/>
      </c>
      <c r="D283" s="16">
        <f>IF(A283="","",$B$7-C283)</f>
        <v/>
      </c>
      <c r="E283" s="16">
        <f>IF(A283="","",B283-D283)</f>
        <v/>
      </c>
    </row>
    <row r="284">
      <c r="A284" s="15">
        <f>IF(273&gt;$B$5,"",273)</f>
        <v/>
      </c>
      <c r="B284" s="16">
        <f>IF(A284="","",E283)</f>
        <v/>
      </c>
      <c r="C284" s="16">
        <f>IF(A284="","",B284*$B$4)</f>
        <v/>
      </c>
      <c r="D284" s="16">
        <f>IF(A284="","",$B$7-C284)</f>
        <v/>
      </c>
      <c r="E284" s="16">
        <f>IF(A284="","",B284-D284)</f>
        <v/>
      </c>
    </row>
    <row r="285">
      <c r="A285" s="15">
        <f>IF(274&gt;$B$5,"",274)</f>
        <v/>
      </c>
      <c r="B285" s="16">
        <f>IF(A285="","",E284)</f>
        <v/>
      </c>
      <c r="C285" s="16">
        <f>IF(A285="","",B285*$B$4)</f>
        <v/>
      </c>
      <c r="D285" s="16">
        <f>IF(A285="","",$B$7-C285)</f>
        <v/>
      </c>
      <c r="E285" s="16">
        <f>IF(A285="","",B285-D285)</f>
        <v/>
      </c>
    </row>
    <row r="286">
      <c r="A286" s="15">
        <f>IF(275&gt;$B$5,"",275)</f>
        <v/>
      </c>
      <c r="B286" s="16">
        <f>IF(A286="","",E285)</f>
        <v/>
      </c>
      <c r="C286" s="16">
        <f>IF(A286="","",B286*$B$4)</f>
        <v/>
      </c>
      <c r="D286" s="16">
        <f>IF(A286="","",$B$7-C286)</f>
        <v/>
      </c>
      <c r="E286" s="16">
        <f>IF(A286="","",B286-D286)</f>
        <v/>
      </c>
    </row>
    <row r="287">
      <c r="A287" s="15">
        <f>IF(276&gt;$B$5,"",276)</f>
        <v/>
      </c>
      <c r="B287" s="16">
        <f>IF(A287="","",E286)</f>
        <v/>
      </c>
      <c r="C287" s="16">
        <f>IF(A287="","",B287*$B$4)</f>
        <v/>
      </c>
      <c r="D287" s="16">
        <f>IF(A287="","",$B$7-C287)</f>
        <v/>
      </c>
      <c r="E287" s="16">
        <f>IF(A287="","",B287-D287)</f>
        <v/>
      </c>
    </row>
    <row r="288">
      <c r="A288" s="15">
        <f>IF(277&gt;$B$5,"",277)</f>
        <v/>
      </c>
      <c r="B288" s="16">
        <f>IF(A288="","",E287)</f>
        <v/>
      </c>
      <c r="C288" s="16">
        <f>IF(A288="","",B288*$B$4)</f>
        <v/>
      </c>
      <c r="D288" s="16">
        <f>IF(A288="","",$B$7-C288)</f>
        <v/>
      </c>
      <c r="E288" s="16">
        <f>IF(A288="","",B288-D288)</f>
        <v/>
      </c>
    </row>
    <row r="289">
      <c r="A289" s="15">
        <f>IF(278&gt;$B$5,"",278)</f>
        <v/>
      </c>
      <c r="B289" s="16">
        <f>IF(A289="","",E288)</f>
        <v/>
      </c>
      <c r="C289" s="16">
        <f>IF(A289="","",B289*$B$4)</f>
        <v/>
      </c>
      <c r="D289" s="16">
        <f>IF(A289="","",$B$7-C289)</f>
        <v/>
      </c>
      <c r="E289" s="16">
        <f>IF(A289="","",B289-D289)</f>
        <v/>
      </c>
    </row>
    <row r="290">
      <c r="A290" s="15">
        <f>IF(279&gt;$B$5,"",279)</f>
        <v/>
      </c>
      <c r="B290" s="16">
        <f>IF(A290="","",E289)</f>
        <v/>
      </c>
      <c r="C290" s="16">
        <f>IF(A290="","",B290*$B$4)</f>
        <v/>
      </c>
      <c r="D290" s="16">
        <f>IF(A290="","",$B$7-C290)</f>
        <v/>
      </c>
      <c r="E290" s="16">
        <f>IF(A290="","",B290-D290)</f>
        <v/>
      </c>
    </row>
    <row r="291">
      <c r="A291" s="15">
        <f>IF(280&gt;$B$5,"",280)</f>
        <v/>
      </c>
      <c r="B291" s="16">
        <f>IF(A291="","",E290)</f>
        <v/>
      </c>
      <c r="C291" s="16">
        <f>IF(A291="","",B291*$B$4)</f>
        <v/>
      </c>
      <c r="D291" s="16">
        <f>IF(A291="","",$B$7-C291)</f>
        <v/>
      </c>
      <c r="E291" s="16">
        <f>IF(A291="","",B291-D291)</f>
        <v/>
      </c>
    </row>
    <row r="292">
      <c r="A292" s="15">
        <f>IF(281&gt;$B$5,"",281)</f>
        <v/>
      </c>
      <c r="B292" s="16">
        <f>IF(A292="","",E291)</f>
        <v/>
      </c>
      <c r="C292" s="16">
        <f>IF(A292="","",B292*$B$4)</f>
        <v/>
      </c>
      <c r="D292" s="16">
        <f>IF(A292="","",$B$7-C292)</f>
        <v/>
      </c>
      <c r="E292" s="16">
        <f>IF(A292="","",B292-D292)</f>
        <v/>
      </c>
    </row>
    <row r="293">
      <c r="A293" s="15">
        <f>IF(282&gt;$B$5,"",282)</f>
        <v/>
      </c>
      <c r="B293" s="16">
        <f>IF(A293="","",E292)</f>
        <v/>
      </c>
      <c r="C293" s="16">
        <f>IF(A293="","",B293*$B$4)</f>
        <v/>
      </c>
      <c r="D293" s="16">
        <f>IF(A293="","",$B$7-C293)</f>
        <v/>
      </c>
      <c r="E293" s="16">
        <f>IF(A293="","",B293-D293)</f>
        <v/>
      </c>
    </row>
    <row r="294">
      <c r="A294" s="15">
        <f>IF(283&gt;$B$5,"",283)</f>
        <v/>
      </c>
      <c r="B294" s="16">
        <f>IF(A294="","",E293)</f>
        <v/>
      </c>
      <c r="C294" s="16">
        <f>IF(A294="","",B294*$B$4)</f>
        <v/>
      </c>
      <c r="D294" s="16">
        <f>IF(A294="","",$B$7-C294)</f>
        <v/>
      </c>
      <c r="E294" s="16">
        <f>IF(A294="","",B294-D294)</f>
        <v/>
      </c>
    </row>
    <row r="295">
      <c r="A295" s="15">
        <f>IF(284&gt;$B$5,"",284)</f>
        <v/>
      </c>
      <c r="B295" s="16">
        <f>IF(A295="","",E294)</f>
        <v/>
      </c>
      <c r="C295" s="16">
        <f>IF(A295="","",B295*$B$4)</f>
        <v/>
      </c>
      <c r="D295" s="16">
        <f>IF(A295="","",$B$7-C295)</f>
        <v/>
      </c>
      <c r="E295" s="16">
        <f>IF(A295="","",B295-D295)</f>
        <v/>
      </c>
    </row>
    <row r="296">
      <c r="A296" s="15">
        <f>IF(285&gt;$B$5,"",285)</f>
        <v/>
      </c>
      <c r="B296" s="16">
        <f>IF(A296="","",E295)</f>
        <v/>
      </c>
      <c r="C296" s="16">
        <f>IF(A296="","",B296*$B$4)</f>
        <v/>
      </c>
      <c r="D296" s="16">
        <f>IF(A296="","",$B$7-C296)</f>
        <v/>
      </c>
      <c r="E296" s="16">
        <f>IF(A296="","",B296-D296)</f>
        <v/>
      </c>
    </row>
    <row r="297">
      <c r="A297" s="15">
        <f>IF(286&gt;$B$5,"",286)</f>
        <v/>
      </c>
      <c r="B297" s="16">
        <f>IF(A297="","",E296)</f>
        <v/>
      </c>
      <c r="C297" s="16">
        <f>IF(A297="","",B297*$B$4)</f>
        <v/>
      </c>
      <c r="D297" s="16">
        <f>IF(A297="","",$B$7-C297)</f>
        <v/>
      </c>
      <c r="E297" s="16">
        <f>IF(A297="","",B297-D297)</f>
        <v/>
      </c>
    </row>
    <row r="298">
      <c r="A298" s="15">
        <f>IF(287&gt;$B$5,"",287)</f>
        <v/>
      </c>
      <c r="B298" s="16">
        <f>IF(A298="","",E297)</f>
        <v/>
      </c>
      <c r="C298" s="16">
        <f>IF(A298="","",B298*$B$4)</f>
        <v/>
      </c>
      <c r="D298" s="16">
        <f>IF(A298="","",$B$7-C298)</f>
        <v/>
      </c>
      <c r="E298" s="16">
        <f>IF(A298="","",B298-D298)</f>
        <v/>
      </c>
    </row>
    <row r="299">
      <c r="A299" s="15">
        <f>IF(288&gt;$B$5,"",288)</f>
        <v/>
      </c>
      <c r="B299" s="16">
        <f>IF(A299="","",E298)</f>
        <v/>
      </c>
      <c r="C299" s="16">
        <f>IF(A299="","",B299*$B$4)</f>
        <v/>
      </c>
      <c r="D299" s="16">
        <f>IF(A299="","",$B$7-C299)</f>
        <v/>
      </c>
      <c r="E299" s="16">
        <f>IF(A299="","",B299-D299)</f>
        <v/>
      </c>
    </row>
    <row r="300">
      <c r="A300" s="15">
        <f>IF(289&gt;$B$5,"",289)</f>
        <v/>
      </c>
      <c r="B300" s="16">
        <f>IF(A300="","",E299)</f>
        <v/>
      </c>
      <c r="C300" s="16">
        <f>IF(A300="","",B300*$B$4)</f>
        <v/>
      </c>
      <c r="D300" s="16">
        <f>IF(A300="","",$B$7-C300)</f>
        <v/>
      </c>
      <c r="E300" s="16">
        <f>IF(A300="","",B300-D300)</f>
        <v/>
      </c>
    </row>
    <row r="301">
      <c r="A301" s="15">
        <f>IF(290&gt;$B$5,"",290)</f>
        <v/>
      </c>
      <c r="B301" s="16">
        <f>IF(A301="","",E300)</f>
        <v/>
      </c>
      <c r="C301" s="16">
        <f>IF(A301="","",B301*$B$4)</f>
        <v/>
      </c>
      <c r="D301" s="16">
        <f>IF(A301="","",$B$7-C301)</f>
        <v/>
      </c>
      <c r="E301" s="16">
        <f>IF(A301="","",B301-D301)</f>
        <v/>
      </c>
    </row>
    <row r="302">
      <c r="A302" s="15">
        <f>IF(291&gt;$B$5,"",291)</f>
        <v/>
      </c>
      <c r="B302" s="16">
        <f>IF(A302="","",E301)</f>
        <v/>
      </c>
      <c r="C302" s="16">
        <f>IF(A302="","",B302*$B$4)</f>
        <v/>
      </c>
      <c r="D302" s="16">
        <f>IF(A302="","",$B$7-C302)</f>
        <v/>
      </c>
      <c r="E302" s="16">
        <f>IF(A302="","",B302-D302)</f>
        <v/>
      </c>
    </row>
    <row r="303">
      <c r="A303" s="15">
        <f>IF(292&gt;$B$5,"",292)</f>
        <v/>
      </c>
      <c r="B303" s="16">
        <f>IF(A303="","",E302)</f>
        <v/>
      </c>
      <c r="C303" s="16">
        <f>IF(A303="","",B303*$B$4)</f>
        <v/>
      </c>
      <c r="D303" s="16">
        <f>IF(A303="","",$B$7-C303)</f>
        <v/>
      </c>
      <c r="E303" s="16">
        <f>IF(A303="","",B303-D303)</f>
        <v/>
      </c>
    </row>
    <row r="304">
      <c r="A304" s="15">
        <f>IF(293&gt;$B$5,"",293)</f>
        <v/>
      </c>
      <c r="B304" s="16">
        <f>IF(A304="","",E303)</f>
        <v/>
      </c>
      <c r="C304" s="16">
        <f>IF(A304="","",B304*$B$4)</f>
        <v/>
      </c>
      <c r="D304" s="16">
        <f>IF(A304="","",$B$7-C304)</f>
        <v/>
      </c>
      <c r="E304" s="16">
        <f>IF(A304="","",B304-D304)</f>
        <v/>
      </c>
    </row>
    <row r="305">
      <c r="A305" s="15">
        <f>IF(294&gt;$B$5,"",294)</f>
        <v/>
      </c>
      <c r="B305" s="16">
        <f>IF(A305="","",E304)</f>
        <v/>
      </c>
      <c r="C305" s="16">
        <f>IF(A305="","",B305*$B$4)</f>
        <v/>
      </c>
      <c r="D305" s="16">
        <f>IF(A305="","",$B$7-C305)</f>
        <v/>
      </c>
      <c r="E305" s="16">
        <f>IF(A305="","",B305-D305)</f>
        <v/>
      </c>
    </row>
    <row r="306">
      <c r="A306" s="15">
        <f>IF(295&gt;$B$5,"",295)</f>
        <v/>
      </c>
      <c r="B306" s="16">
        <f>IF(A306="","",E305)</f>
        <v/>
      </c>
      <c r="C306" s="16">
        <f>IF(A306="","",B306*$B$4)</f>
        <v/>
      </c>
      <c r="D306" s="16">
        <f>IF(A306="","",$B$7-C306)</f>
        <v/>
      </c>
      <c r="E306" s="16">
        <f>IF(A306="","",B306-D306)</f>
        <v/>
      </c>
    </row>
    <row r="307">
      <c r="A307" s="15">
        <f>IF(296&gt;$B$5,"",296)</f>
        <v/>
      </c>
      <c r="B307" s="16">
        <f>IF(A307="","",E306)</f>
        <v/>
      </c>
      <c r="C307" s="16">
        <f>IF(A307="","",B307*$B$4)</f>
        <v/>
      </c>
      <c r="D307" s="16">
        <f>IF(A307="","",$B$7-C307)</f>
        <v/>
      </c>
      <c r="E307" s="16">
        <f>IF(A307="","",B307-D307)</f>
        <v/>
      </c>
    </row>
    <row r="308">
      <c r="A308" s="15">
        <f>IF(297&gt;$B$5,"",297)</f>
        <v/>
      </c>
      <c r="B308" s="16">
        <f>IF(A308="","",E307)</f>
        <v/>
      </c>
      <c r="C308" s="16">
        <f>IF(A308="","",B308*$B$4)</f>
        <v/>
      </c>
      <c r="D308" s="16">
        <f>IF(A308="","",$B$7-C308)</f>
        <v/>
      </c>
      <c r="E308" s="16">
        <f>IF(A308="","",B308-D308)</f>
        <v/>
      </c>
    </row>
    <row r="309">
      <c r="A309" s="15">
        <f>IF(298&gt;$B$5,"",298)</f>
        <v/>
      </c>
      <c r="B309" s="16">
        <f>IF(A309="","",E308)</f>
        <v/>
      </c>
      <c r="C309" s="16">
        <f>IF(A309="","",B309*$B$4)</f>
        <v/>
      </c>
      <c r="D309" s="16">
        <f>IF(A309="","",$B$7-C309)</f>
        <v/>
      </c>
      <c r="E309" s="16">
        <f>IF(A309="","",B309-D309)</f>
        <v/>
      </c>
    </row>
    <row r="310">
      <c r="A310" s="15">
        <f>IF(299&gt;$B$5,"",299)</f>
        <v/>
      </c>
      <c r="B310" s="16">
        <f>IF(A310="","",E309)</f>
        <v/>
      </c>
      <c r="C310" s="16">
        <f>IF(A310="","",B310*$B$4)</f>
        <v/>
      </c>
      <c r="D310" s="16">
        <f>IF(A310="","",$B$7-C310)</f>
        <v/>
      </c>
      <c r="E310" s="16">
        <f>IF(A310="","",B310-D310)</f>
        <v/>
      </c>
    </row>
    <row r="311">
      <c r="A311" s="15">
        <f>IF(300&gt;$B$5,"",300)</f>
        <v/>
      </c>
      <c r="B311" s="16">
        <f>IF(A311="","",E310)</f>
        <v/>
      </c>
      <c r="C311" s="16">
        <f>IF(A311="","",B311*$B$4)</f>
        <v/>
      </c>
      <c r="D311" s="16">
        <f>IF(A311="","",$B$7-C311)</f>
        <v/>
      </c>
      <c r="E311" s="16">
        <f>IF(A311="","",B311-D311)</f>
        <v/>
      </c>
    </row>
    <row r="312">
      <c r="A312" s="15">
        <f>IF(301&gt;$B$5,"",301)</f>
        <v/>
      </c>
      <c r="B312" s="16">
        <f>IF(A312="","",E311)</f>
        <v/>
      </c>
      <c r="C312" s="16">
        <f>IF(A312="","",B312*$B$4)</f>
        <v/>
      </c>
      <c r="D312" s="16">
        <f>IF(A312="","",$B$7-C312)</f>
        <v/>
      </c>
      <c r="E312" s="16">
        <f>IF(A312="","",B312-D312)</f>
        <v/>
      </c>
    </row>
    <row r="313">
      <c r="A313" s="15">
        <f>IF(302&gt;$B$5,"",302)</f>
        <v/>
      </c>
      <c r="B313" s="16">
        <f>IF(A313="","",E312)</f>
        <v/>
      </c>
      <c r="C313" s="16">
        <f>IF(A313="","",B313*$B$4)</f>
        <v/>
      </c>
      <c r="D313" s="16">
        <f>IF(A313="","",$B$7-C313)</f>
        <v/>
      </c>
      <c r="E313" s="16">
        <f>IF(A313="","",B313-D313)</f>
        <v/>
      </c>
    </row>
    <row r="314">
      <c r="A314" s="15">
        <f>IF(303&gt;$B$5,"",303)</f>
        <v/>
      </c>
      <c r="B314" s="16">
        <f>IF(A314="","",E313)</f>
        <v/>
      </c>
      <c r="C314" s="16">
        <f>IF(A314="","",B314*$B$4)</f>
        <v/>
      </c>
      <c r="D314" s="16">
        <f>IF(A314="","",$B$7-C314)</f>
        <v/>
      </c>
      <c r="E314" s="16">
        <f>IF(A314="","",B314-D314)</f>
        <v/>
      </c>
    </row>
    <row r="315">
      <c r="A315" s="15">
        <f>IF(304&gt;$B$5,"",304)</f>
        <v/>
      </c>
      <c r="B315" s="16">
        <f>IF(A315="","",E314)</f>
        <v/>
      </c>
      <c r="C315" s="16">
        <f>IF(A315="","",B315*$B$4)</f>
        <v/>
      </c>
      <c r="D315" s="16">
        <f>IF(A315="","",$B$7-C315)</f>
        <v/>
      </c>
      <c r="E315" s="16">
        <f>IF(A315="","",B315-D315)</f>
        <v/>
      </c>
    </row>
    <row r="316">
      <c r="A316" s="15">
        <f>IF(305&gt;$B$5,"",305)</f>
        <v/>
      </c>
      <c r="B316" s="16">
        <f>IF(A316="","",E315)</f>
        <v/>
      </c>
      <c r="C316" s="16">
        <f>IF(A316="","",B316*$B$4)</f>
        <v/>
      </c>
      <c r="D316" s="16">
        <f>IF(A316="","",$B$7-C316)</f>
        <v/>
      </c>
      <c r="E316" s="16">
        <f>IF(A316="","",B316-D316)</f>
        <v/>
      </c>
    </row>
    <row r="317">
      <c r="A317" s="15">
        <f>IF(306&gt;$B$5,"",306)</f>
        <v/>
      </c>
      <c r="B317" s="16">
        <f>IF(A317="","",E316)</f>
        <v/>
      </c>
      <c r="C317" s="16">
        <f>IF(A317="","",B317*$B$4)</f>
        <v/>
      </c>
      <c r="D317" s="16">
        <f>IF(A317="","",$B$7-C317)</f>
        <v/>
      </c>
      <c r="E317" s="16">
        <f>IF(A317="","",B317-D317)</f>
        <v/>
      </c>
    </row>
    <row r="318">
      <c r="A318" s="15">
        <f>IF(307&gt;$B$5,"",307)</f>
        <v/>
      </c>
      <c r="B318" s="16">
        <f>IF(A318="","",E317)</f>
        <v/>
      </c>
      <c r="C318" s="16">
        <f>IF(A318="","",B318*$B$4)</f>
        <v/>
      </c>
      <c r="D318" s="16">
        <f>IF(A318="","",$B$7-C318)</f>
        <v/>
      </c>
      <c r="E318" s="16">
        <f>IF(A318="","",B318-D318)</f>
        <v/>
      </c>
    </row>
    <row r="319">
      <c r="A319" s="15">
        <f>IF(308&gt;$B$5,"",308)</f>
        <v/>
      </c>
      <c r="B319" s="16">
        <f>IF(A319="","",E318)</f>
        <v/>
      </c>
      <c r="C319" s="16">
        <f>IF(A319="","",B319*$B$4)</f>
        <v/>
      </c>
      <c r="D319" s="16">
        <f>IF(A319="","",$B$7-C319)</f>
        <v/>
      </c>
      <c r="E319" s="16">
        <f>IF(A319="","",B319-D319)</f>
        <v/>
      </c>
    </row>
    <row r="320">
      <c r="A320" s="15">
        <f>IF(309&gt;$B$5,"",309)</f>
        <v/>
      </c>
      <c r="B320" s="16">
        <f>IF(A320="","",E319)</f>
        <v/>
      </c>
      <c r="C320" s="16">
        <f>IF(A320="","",B320*$B$4)</f>
        <v/>
      </c>
      <c r="D320" s="16">
        <f>IF(A320="","",$B$7-C320)</f>
        <v/>
      </c>
      <c r="E320" s="16">
        <f>IF(A320="","",B320-D320)</f>
        <v/>
      </c>
    </row>
    <row r="321">
      <c r="A321" s="15">
        <f>IF(310&gt;$B$5,"",310)</f>
        <v/>
      </c>
      <c r="B321" s="16">
        <f>IF(A321="","",E320)</f>
        <v/>
      </c>
      <c r="C321" s="16">
        <f>IF(A321="","",B321*$B$4)</f>
        <v/>
      </c>
      <c r="D321" s="16">
        <f>IF(A321="","",$B$7-C321)</f>
        <v/>
      </c>
      <c r="E321" s="16">
        <f>IF(A321="","",B321-D321)</f>
        <v/>
      </c>
    </row>
    <row r="322">
      <c r="A322" s="15">
        <f>IF(311&gt;$B$5,"",311)</f>
        <v/>
      </c>
      <c r="B322" s="16">
        <f>IF(A322="","",E321)</f>
        <v/>
      </c>
      <c r="C322" s="16">
        <f>IF(A322="","",B322*$B$4)</f>
        <v/>
      </c>
      <c r="D322" s="16">
        <f>IF(A322="","",$B$7-C322)</f>
        <v/>
      </c>
      <c r="E322" s="16">
        <f>IF(A322="","",B322-D322)</f>
        <v/>
      </c>
    </row>
    <row r="323">
      <c r="A323" s="15">
        <f>IF(312&gt;$B$5,"",312)</f>
        <v/>
      </c>
      <c r="B323" s="16">
        <f>IF(A323="","",E322)</f>
        <v/>
      </c>
      <c r="C323" s="16">
        <f>IF(A323="","",B323*$B$4)</f>
        <v/>
      </c>
      <c r="D323" s="16">
        <f>IF(A323="","",$B$7-C323)</f>
        <v/>
      </c>
      <c r="E323" s="16">
        <f>IF(A323="","",B323-D323)</f>
        <v/>
      </c>
    </row>
    <row r="324">
      <c r="A324" s="15">
        <f>IF(313&gt;$B$5,"",313)</f>
        <v/>
      </c>
      <c r="B324" s="16">
        <f>IF(A324="","",E323)</f>
        <v/>
      </c>
      <c r="C324" s="16">
        <f>IF(A324="","",B324*$B$4)</f>
        <v/>
      </c>
      <c r="D324" s="16">
        <f>IF(A324="","",$B$7-C324)</f>
        <v/>
      </c>
      <c r="E324" s="16">
        <f>IF(A324="","",B324-D324)</f>
        <v/>
      </c>
    </row>
    <row r="325">
      <c r="A325" s="15">
        <f>IF(314&gt;$B$5,"",314)</f>
        <v/>
      </c>
      <c r="B325" s="16">
        <f>IF(A325="","",E324)</f>
        <v/>
      </c>
      <c r="C325" s="16">
        <f>IF(A325="","",B325*$B$4)</f>
        <v/>
      </c>
      <c r="D325" s="16">
        <f>IF(A325="","",$B$7-C325)</f>
        <v/>
      </c>
      <c r="E325" s="16">
        <f>IF(A325="","",B325-D325)</f>
        <v/>
      </c>
    </row>
    <row r="326">
      <c r="A326" s="15">
        <f>IF(315&gt;$B$5,"",315)</f>
        <v/>
      </c>
      <c r="B326" s="16">
        <f>IF(A326="","",E325)</f>
        <v/>
      </c>
      <c r="C326" s="16">
        <f>IF(A326="","",B326*$B$4)</f>
        <v/>
      </c>
      <c r="D326" s="16">
        <f>IF(A326="","",$B$7-C326)</f>
        <v/>
      </c>
      <c r="E326" s="16">
        <f>IF(A326="","",B326-D326)</f>
        <v/>
      </c>
    </row>
    <row r="327">
      <c r="A327" s="15">
        <f>IF(316&gt;$B$5,"",316)</f>
        <v/>
      </c>
      <c r="B327" s="16">
        <f>IF(A327="","",E326)</f>
        <v/>
      </c>
      <c r="C327" s="16">
        <f>IF(A327="","",B327*$B$4)</f>
        <v/>
      </c>
      <c r="D327" s="16">
        <f>IF(A327="","",$B$7-C327)</f>
        <v/>
      </c>
      <c r="E327" s="16">
        <f>IF(A327="","",B327-D327)</f>
        <v/>
      </c>
    </row>
    <row r="328">
      <c r="A328" s="15">
        <f>IF(317&gt;$B$5,"",317)</f>
        <v/>
      </c>
      <c r="B328" s="16">
        <f>IF(A328="","",E327)</f>
        <v/>
      </c>
      <c r="C328" s="16">
        <f>IF(A328="","",B328*$B$4)</f>
        <v/>
      </c>
      <c r="D328" s="16">
        <f>IF(A328="","",$B$7-C328)</f>
        <v/>
      </c>
      <c r="E328" s="16">
        <f>IF(A328="","",B328-D328)</f>
        <v/>
      </c>
    </row>
    <row r="329">
      <c r="A329" s="15">
        <f>IF(318&gt;$B$5,"",318)</f>
        <v/>
      </c>
      <c r="B329" s="16">
        <f>IF(A329="","",E328)</f>
        <v/>
      </c>
      <c r="C329" s="16">
        <f>IF(A329="","",B329*$B$4)</f>
        <v/>
      </c>
      <c r="D329" s="16">
        <f>IF(A329="","",$B$7-C329)</f>
        <v/>
      </c>
      <c r="E329" s="16">
        <f>IF(A329="","",B329-D329)</f>
        <v/>
      </c>
    </row>
    <row r="330">
      <c r="A330" s="15">
        <f>IF(319&gt;$B$5,"",319)</f>
        <v/>
      </c>
      <c r="B330" s="16">
        <f>IF(A330="","",E329)</f>
        <v/>
      </c>
      <c r="C330" s="16">
        <f>IF(A330="","",B330*$B$4)</f>
        <v/>
      </c>
      <c r="D330" s="16">
        <f>IF(A330="","",$B$7-C330)</f>
        <v/>
      </c>
      <c r="E330" s="16">
        <f>IF(A330="","",B330-D330)</f>
        <v/>
      </c>
    </row>
    <row r="331">
      <c r="A331" s="15">
        <f>IF(320&gt;$B$5,"",320)</f>
        <v/>
      </c>
      <c r="B331" s="16">
        <f>IF(A331="","",E330)</f>
        <v/>
      </c>
      <c r="C331" s="16">
        <f>IF(A331="","",B331*$B$4)</f>
        <v/>
      </c>
      <c r="D331" s="16">
        <f>IF(A331="","",$B$7-C331)</f>
        <v/>
      </c>
      <c r="E331" s="16">
        <f>IF(A331="","",B331-D331)</f>
        <v/>
      </c>
    </row>
    <row r="332">
      <c r="A332" s="15">
        <f>IF(321&gt;$B$5,"",321)</f>
        <v/>
      </c>
      <c r="B332" s="16">
        <f>IF(A332="","",E331)</f>
        <v/>
      </c>
      <c r="C332" s="16">
        <f>IF(A332="","",B332*$B$4)</f>
        <v/>
      </c>
      <c r="D332" s="16">
        <f>IF(A332="","",$B$7-C332)</f>
        <v/>
      </c>
      <c r="E332" s="16">
        <f>IF(A332="","",B332-D332)</f>
        <v/>
      </c>
    </row>
    <row r="333">
      <c r="A333" s="15">
        <f>IF(322&gt;$B$5,"",322)</f>
        <v/>
      </c>
      <c r="B333" s="16">
        <f>IF(A333="","",E332)</f>
        <v/>
      </c>
      <c r="C333" s="16">
        <f>IF(A333="","",B333*$B$4)</f>
        <v/>
      </c>
      <c r="D333" s="16">
        <f>IF(A333="","",$B$7-C333)</f>
        <v/>
      </c>
      <c r="E333" s="16">
        <f>IF(A333="","",B333-D333)</f>
        <v/>
      </c>
    </row>
    <row r="334">
      <c r="A334" s="15">
        <f>IF(323&gt;$B$5,"",323)</f>
        <v/>
      </c>
      <c r="B334" s="16">
        <f>IF(A334="","",E333)</f>
        <v/>
      </c>
      <c r="C334" s="16">
        <f>IF(A334="","",B334*$B$4)</f>
        <v/>
      </c>
      <c r="D334" s="16">
        <f>IF(A334="","",$B$7-C334)</f>
        <v/>
      </c>
      <c r="E334" s="16">
        <f>IF(A334="","",B334-D334)</f>
        <v/>
      </c>
    </row>
    <row r="335">
      <c r="A335" s="15">
        <f>IF(324&gt;$B$5,"",324)</f>
        <v/>
      </c>
      <c r="B335" s="16">
        <f>IF(A335="","",E334)</f>
        <v/>
      </c>
      <c r="C335" s="16">
        <f>IF(A335="","",B335*$B$4)</f>
        <v/>
      </c>
      <c r="D335" s="16">
        <f>IF(A335="","",$B$7-C335)</f>
        <v/>
      </c>
      <c r="E335" s="16">
        <f>IF(A335="","",B335-D335)</f>
        <v/>
      </c>
    </row>
    <row r="336">
      <c r="A336" s="15">
        <f>IF(325&gt;$B$5,"",325)</f>
        <v/>
      </c>
      <c r="B336" s="16">
        <f>IF(A336="","",E335)</f>
        <v/>
      </c>
      <c r="C336" s="16">
        <f>IF(A336="","",B336*$B$4)</f>
        <v/>
      </c>
      <c r="D336" s="16">
        <f>IF(A336="","",$B$7-C336)</f>
        <v/>
      </c>
      <c r="E336" s="16">
        <f>IF(A336="","",B336-D336)</f>
        <v/>
      </c>
    </row>
    <row r="337">
      <c r="A337" s="15">
        <f>IF(326&gt;$B$5,"",326)</f>
        <v/>
      </c>
      <c r="B337" s="16">
        <f>IF(A337="","",E336)</f>
        <v/>
      </c>
      <c r="C337" s="16">
        <f>IF(A337="","",B337*$B$4)</f>
        <v/>
      </c>
      <c r="D337" s="16">
        <f>IF(A337="","",$B$7-C337)</f>
        <v/>
      </c>
      <c r="E337" s="16">
        <f>IF(A337="","",B337-D337)</f>
        <v/>
      </c>
    </row>
    <row r="338">
      <c r="A338" s="15">
        <f>IF(327&gt;$B$5,"",327)</f>
        <v/>
      </c>
      <c r="B338" s="16">
        <f>IF(A338="","",E337)</f>
        <v/>
      </c>
      <c r="C338" s="16">
        <f>IF(A338="","",B338*$B$4)</f>
        <v/>
      </c>
      <c r="D338" s="16">
        <f>IF(A338="","",$B$7-C338)</f>
        <v/>
      </c>
      <c r="E338" s="16">
        <f>IF(A338="","",B338-D338)</f>
        <v/>
      </c>
    </row>
    <row r="339">
      <c r="A339" s="15">
        <f>IF(328&gt;$B$5,"",328)</f>
        <v/>
      </c>
      <c r="B339" s="16">
        <f>IF(A339="","",E338)</f>
        <v/>
      </c>
      <c r="C339" s="16">
        <f>IF(A339="","",B339*$B$4)</f>
        <v/>
      </c>
      <c r="D339" s="16">
        <f>IF(A339="","",$B$7-C339)</f>
        <v/>
      </c>
      <c r="E339" s="16">
        <f>IF(A339="","",B339-D339)</f>
        <v/>
      </c>
    </row>
    <row r="340">
      <c r="A340" s="15">
        <f>IF(329&gt;$B$5,"",329)</f>
        <v/>
      </c>
      <c r="B340" s="16">
        <f>IF(A340="","",E339)</f>
        <v/>
      </c>
      <c r="C340" s="16">
        <f>IF(A340="","",B340*$B$4)</f>
        <v/>
      </c>
      <c r="D340" s="16">
        <f>IF(A340="","",$B$7-C340)</f>
        <v/>
      </c>
      <c r="E340" s="16">
        <f>IF(A340="","",B340-D340)</f>
        <v/>
      </c>
    </row>
    <row r="341">
      <c r="A341" s="15">
        <f>IF(330&gt;$B$5,"",330)</f>
        <v/>
      </c>
      <c r="B341" s="16">
        <f>IF(A341="","",E340)</f>
        <v/>
      </c>
      <c r="C341" s="16">
        <f>IF(A341="","",B341*$B$4)</f>
        <v/>
      </c>
      <c r="D341" s="16">
        <f>IF(A341="","",$B$7-C341)</f>
        <v/>
      </c>
      <c r="E341" s="16">
        <f>IF(A341="","",B341-D341)</f>
        <v/>
      </c>
    </row>
    <row r="342">
      <c r="A342" s="15">
        <f>IF(331&gt;$B$5,"",331)</f>
        <v/>
      </c>
      <c r="B342" s="16">
        <f>IF(A342="","",E341)</f>
        <v/>
      </c>
      <c r="C342" s="16">
        <f>IF(A342="","",B342*$B$4)</f>
        <v/>
      </c>
      <c r="D342" s="16">
        <f>IF(A342="","",$B$7-C342)</f>
        <v/>
      </c>
      <c r="E342" s="16">
        <f>IF(A342="","",B342-D342)</f>
        <v/>
      </c>
    </row>
    <row r="343">
      <c r="A343" s="15">
        <f>IF(332&gt;$B$5,"",332)</f>
        <v/>
      </c>
      <c r="B343" s="16">
        <f>IF(A343="","",E342)</f>
        <v/>
      </c>
      <c r="C343" s="16">
        <f>IF(A343="","",B343*$B$4)</f>
        <v/>
      </c>
      <c r="D343" s="16">
        <f>IF(A343="","",$B$7-C343)</f>
        <v/>
      </c>
      <c r="E343" s="16">
        <f>IF(A343="","",B343-D343)</f>
        <v/>
      </c>
    </row>
    <row r="344">
      <c r="A344" s="15">
        <f>IF(333&gt;$B$5,"",333)</f>
        <v/>
      </c>
      <c r="B344" s="16">
        <f>IF(A344="","",E343)</f>
        <v/>
      </c>
      <c r="C344" s="16">
        <f>IF(A344="","",B344*$B$4)</f>
        <v/>
      </c>
      <c r="D344" s="16">
        <f>IF(A344="","",$B$7-C344)</f>
        <v/>
      </c>
      <c r="E344" s="16">
        <f>IF(A344="","",B344-D344)</f>
        <v/>
      </c>
    </row>
    <row r="345">
      <c r="A345" s="15">
        <f>IF(334&gt;$B$5,"",334)</f>
        <v/>
      </c>
      <c r="B345" s="16">
        <f>IF(A345="","",E344)</f>
        <v/>
      </c>
      <c r="C345" s="16">
        <f>IF(A345="","",B345*$B$4)</f>
        <v/>
      </c>
      <c r="D345" s="16">
        <f>IF(A345="","",$B$7-C345)</f>
        <v/>
      </c>
      <c r="E345" s="16">
        <f>IF(A345="","",B345-D345)</f>
        <v/>
      </c>
    </row>
    <row r="346">
      <c r="A346" s="15">
        <f>IF(335&gt;$B$5,"",335)</f>
        <v/>
      </c>
      <c r="B346" s="16">
        <f>IF(A346="","",E345)</f>
        <v/>
      </c>
      <c r="C346" s="16">
        <f>IF(A346="","",B346*$B$4)</f>
        <v/>
      </c>
      <c r="D346" s="16">
        <f>IF(A346="","",$B$7-C346)</f>
        <v/>
      </c>
      <c r="E346" s="16">
        <f>IF(A346="","",B346-D346)</f>
        <v/>
      </c>
    </row>
    <row r="347">
      <c r="A347" s="15">
        <f>IF(336&gt;$B$5,"",336)</f>
        <v/>
      </c>
      <c r="B347" s="16">
        <f>IF(A347="","",E346)</f>
        <v/>
      </c>
      <c r="C347" s="16">
        <f>IF(A347="","",B347*$B$4)</f>
        <v/>
      </c>
      <c r="D347" s="16">
        <f>IF(A347="","",$B$7-C347)</f>
        <v/>
      </c>
      <c r="E347" s="16">
        <f>IF(A347="","",B347-D347)</f>
        <v/>
      </c>
    </row>
    <row r="348">
      <c r="A348" s="15">
        <f>IF(337&gt;$B$5,"",337)</f>
        <v/>
      </c>
      <c r="B348" s="16">
        <f>IF(A348="","",E347)</f>
        <v/>
      </c>
      <c r="C348" s="16">
        <f>IF(A348="","",B348*$B$4)</f>
        <v/>
      </c>
      <c r="D348" s="16">
        <f>IF(A348="","",$B$7-C348)</f>
        <v/>
      </c>
      <c r="E348" s="16">
        <f>IF(A348="","",B348-D348)</f>
        <v/>
      </c>
    </row>
    <row r="349">
      <c r="A349" s="15">
        <f>IF(338&gt;$B$5,"",338)</f>
        <v/>
      </c>
      <c r="B349" s="16">
        <f>IF(A349="","",E348)</f>
        <v/>
      </c>
      <c r="C349" s="16">
        <f>IF(A349="","",B349*$B$4)</f>
        <v/>
      </c>
      <c r="D349" s="16">
        <f>IF(A349="","",$B$7-C349)</f>
        <v/>
      </c>
      <c r="E349" s="16">
        <f>IF(A349="","",B349-D349)</f>
        <v/>
      </c>
    </row>
    <row r="350">
      <c r="A350" s="15">
        <f>IF(339&gt;$B$5,"",339)</f>
        <v/>
      </c>
      <c r="B350" s="16">
        <f>IF(A350="","",E349)</f>
        <v/>
      </c>
      <c r="C350" s="16">
        <f>IF(A350="","",B350*$B$4)</f>
        <v/>
      </c>
      <c r="D350" s="16">
        <f>IF(A350="","",$B$7-C350)</f>
        <v/>
      </c>
      <c r="E350" s="16">
        <f>IF(A350="","",B350-D350)</f>
        <v/>
      </c>
    </row>
    <row r="351">
      <c r="A351" s="15">
        <f>IF(340&gt;$B$5,"",340)</f>
        <v/>
      </c>
      <c r="B351" s="16">
        <f>IF(A351="","",E350)</f>
        <v/>
      </c>
      <c r="C351" s="16">
        <f>IF(A351="","",B351*$B$4)</f>
        <v/>
      </c>
      <c r="D351" s="16">
        <f>IF(A351="","",$B$7-C351)</f>
        <v/>
      </c>
      <c r="E351" s="16">
        <f>IF(A351="","",B351-D351)</f>
        <v/>
      </c>
    </row>
    <row r="352">
      <c r="A352" s="15">
        <f>IF(341&gt;$B$5,"",341)</f>
        <v/>
      </c>
      <c r="B352" s="16">
        <f>IF(A352="","",E351)</f>
        <v/>
      </c>
      <c r="C352" s="16">
        <f>IF(A352="","",B352*$B$4)</f>
        <v/>
      </c>
      <c r="D352" s="16">
        <f>IF(A352="","",$B$7-C352)</f>
        <v/>
      </c>
      <c r="E352" s="16">
        <f>IF(A352="","",B352-D352)</f>
        <v/>
      </c>
    </row>
    <row r="353">
      <c r="A353" s="15">
        <f>IF(342&gt;$B$5,"",342)</f>
        <v/>
      </c>
      <c r="B353" s="16">
        <f>IF(A353="","",E352)</f>
        <v/>
      </c>
      <c r="C353" s="16">
        <f>IF(A353="","",B353*$B$4)</f>
        <v/>
      </c>
      <c r="D353" s="16">
        <f>IF(A353="","",$B$7-C353)</f>
        <v/>
      </c>
      <c r="E353" s="16">
        <f>IF(A353="","",B353-D353)</f>
        <v/>
      </c>
    </row>
    <row r="354">
      <c r="A354" s="15">
        <f>IF(343&gt;$B$5,"",343)</f>
        <v/>
      </c>
      <c r="B354" s="16">
        <f>IF(A354="","",E353)</f>
        <v/>
      </c>
      <c r="C354" s="16">
        <f>IF(A354="","",B354*$B$4)</f>
        <v/>
      </c>
      <c r="D354" s="16">
        <f>IF(A354="","",$B$7-C354)</f>
        <v/>
      </c>
      <c r="E354" s="16">
        <f>IF(A354="","",B354-D354)</f>
        <v/>
      </c>
    </row>
    <row r="355">
      <c r="A355" s="15">
        <f>IF(344&gt;$B$5,"",344)</f>
        <v/>
      </c>
      <c r="B355" s="16">
        <f>IF(A355="","",E354)</f>
        <v/>
      </c>
      <c r="C355" s="16">
        <f>IF(A355="","",B355*$B$4)</f>
        <v/>
      </c>
      <c r="D355" s="16">
        <f>IF(A355="","",$B$7-C355)</f>
        <v/>
      </c>
      <c r="E355" s="16">
        <f>IF(A355="","",B355-D355)</f>
        <v/>
      </c>
    </row>
    <row r="356">
      <c r="A356" s="15">
        <f>IF(345&gt;$B$5,"",345)</f>
        <v/>
      </c>
      <c r="B356" s="16">
        <f>IF(A356="","",E355)</f>
        <v/>
      </c>
      <c r="C356" s="16">
        <f>IF(A356="","",B356*$B$4)</f>
        <v/>
      </c>
      <c r="D356" s="16">
        <f>IF(A356="","",$B$7-C356)</f>
        <v/>
      </c>
      <c r="E356" s="16">
        <f>IF(A356="","",B356-D356)</f>
        <v/>
      </c>
    </row>
    <row r="357">
      <c r="A357" s="15">
        <f>IF(346&gt;$B$5,"",346)</f>
        <v/>
      </c>
      <c r="B357" s="16">
        <f>IF(A357="","",E356)</f>
        <v/>
      </c>
      <c r="C357" s="16">
        <f>IF(A357="","",B357*$B$4)</f>
        <v/>
      </c>
      <c r="D357" s="16">
        <f>IF(A357="","",$B$7-C357)</f>
        <v/>
      </c>
      <c r="E357" s="16">
        <f>IF(A357="","",B357-D357)</f>
        <v/>
      </c>
    </row>
    <row r="358">
      <c r="A358" s="15">
        <f>IF(347&gt;$B$5,"",347)</f>
        <v/>
      </c>
      <c r="B358" s="16">
        <f>IF(A358="","",E357)</f>
        <v/>
      </c>
      <c r="C358" s="16">
        <f>IF(A358="","",B358*$B$4)</f>
        <v/>
      </c>
      <c r="D358" s="16">
        <f>IF(A358="","",$B$7-C358)</f>
        <v/>
      </c>
      <c r="E358" s="16">
        <f>IF(A358="","",B358-D358)</f>
        <v/>
      </c>
    </row>
    <row r="359">
      <c r="A359" s="15">
        <f>IF(348&gt;$B$5,"",348)</f>
        <v/>
      </c>
      <c r="B359" s="16">
        <f>IF(A359="","",E358)</f>
        <v/>
      </c>
      <c r="C359" s="16">
        <f>IF(A359="","",B359*$B$4)</f>
        <v/>
      </c>
      <c r="D359" s="16">
        <f>IF(A359="","",$B$7-C359)</f>
        <v/>
      </c>
      <c r="E359" s="16">
        <f>IF(A359="","",B359-D359)</f>
        <v/>
      </c>
    </row>
    <row r="360">
      <c r="A360" s="15">
        <f>IF(349&gt;$B$5,"",349)</f>
        <v/>
      </c>
      <c r="B360" s="16">
        <f>IF(A360="","",E359)</f>
        <v/>
      </c>
      <c r="C360" s="16">
        <f>IF(A360="","",B360*$B$4)</f>
        <v/>
      </c>
      <c r="D360" s="16">
        <f>IF(A360="","",$B$7-C360)</f>
        <v/>
      </c>
      <c r="E360" s="16">
        <f>IF(A360="","",B360-D360)</f>
        <v/>
      </c>
    </row>
    <row r="361">
      <c r="A361" s="15">
        <f>IF(350&gt;$B$5,"",350)</f>
        <v/>
      </c>
      <c r="B361" s="16">
        <f>IF(A361="","",E360)</f>
        <v/>
      </c>
      <c r="C361" s="16">
        <f>IF(A361="","",B361*$B$4)</f>
        <v/>
      </c>
      <c r="D361" s="16">
        <f>IF(A361="","",$B$7-C361)</f>
        <v/>
      </c>
      <c r="E361" s="16">
        <f>IF(A361="","",B361-D361)</f>
        <v/>
      </c>
    </row>
    <row r="362">
      <c r="A362" s="15">
        <f>IF(351&gt;$B$5,"",351)</f>
        <v/>
      </c>
      <c r="B362" s="16">
        <f>IF(A362="","",E361)</f>
        <v/>
      </c>
      <c r="C362" s="16">
        <f>IF(A362="","",B362*$B$4)</f>
        <v/>
      </c>
      <c r="D362" s="16">
        <f>IF(A362="","",$B$7-C362)</f>
        <v/>
      </c>
      <c r="E362" s="16">
        <f>IF(A362="","",B362-D362)</f>
        <v/>
      </c>
    </row>
    <row r="363">
      <c r="A363" s="15">
        <f>IF(352&gt;$B$5,"",352)</f>
        <v/>
      </c>
      <c r="B363" s="16">
        <f>IF(A363="","",E362)</f>
        <v/>
      </c>
      <c r="C363" s="16">
        <f>IF(A363="","",B363*$B$4)</f>
        <v/>
      </c>
      <c r="D363" s="16">
        <f>IF(A363="","",$B$7-C363)</f>
        <v/>
      </c>
      <c r="E363" s="16">
        <f>IF(A363="","",B363-D363)</f>
        <v/>
      </c>
    </row>
    <row r="364">
      <c r="A364" s="15">
        <f>IF(353&gt;$B$5,"",353)</f>
        <v/>
      </c>
      <c r="B364" s="16">
        <f>IF(A364="","",E363)</f>
        <v/>
      </c>
      <c r="C364" s="16">
        <f>IF(A364="","",B364*$B$4)</f>
        <v/>
      </c>
      <c r="D364" s="16">
        <f>IF(A364="","",$B$7-C364)</f>
        <v/>
      </c>
      <c r="E364" s="16">
        <f>IF(A364="","",B364-D364)</f>
        <v/>
      </c>
    </row>
    <row r="365">
      <c r="A365" s="15">
        <f>IF(354&gt;$B$5,"",354)</f>
        <v/>
      </c>
      <c r="B365" s="16">
        <f>IF(A365="","",E364)</f>
        <v/>
      </c>
      <c r="C365" s="16">
        <f>IF(A365="","",B365*$B$4)</f>
        <v/>
      </c>
      <c r="D365" s="16">
        <f>IF(A365="","",$B$7-C365)</f>
        <v/>
      </c>
      <c r="E365" s="16">
        <f>IF(A365="","",B365-D365)</f>
        <v/>
      </c>
    </row>
    <row r="366">
      <c r="A366" s="15">
        <f>IF(355&gt;$B$5,"",355)</f>
        <v/>
      </c>
      <c r="B366" s="16">
        <f>IF(A366="","",E365)</f>
        <v/>
      </c>
      <c r="C366" s="16">
        <f>IF(A366="","",B366*$B$4)</f>
        <v/>
      </c>
      <c r="D366" s="16">
        <f>IF(A366="","",$B$7-C366)</f>
        <v/>
      </c>
      <c r="E366" s="16">
        <f>IF(A366="","",B366-D366)</f>
        <v/>
      </c>
    </row>
    <row r="367">
      <c r="A367" s="15">
        <f>IF(356&gt;$B$5,"",356)</f>
        <v/>
      </c>
      <c r="B367" s="16">
        <f>IF(A367="","",E366)</f>
        <v/>
      </c>
      <c r="C367" s="16">
        <f>IF(A367="","",B367*$B$4)</f>
        <v/>
      </c>
      <c r="D367" s="16">
        <f>IF(A367="","",$B$7-C367)</f>
        <v/>
      </c>
      <c r="E367" s="16">
        <f>IF(A367="","",B367-D367)</f>
        <v/>
      </c>
    </row>
    <row r="368">
      <c r="A368" s="15">
        <f>IF(357&gt;$B$5,"",357)</f>
        <v/>
      </c>
      <c r="B368" s="16">
        <f>IF(A368="","",E367)</f>
        <v/>
      </c>
      <c r="C368" s="16">
        <f>IF(A368="","",B368*$B$4)</f>
        <v/>
      </c>
      <c r="D368" s="16">
        <f>IF(A368="","",$B$7-C368)</f>
        <v/>
      </c>
      <c r="E368" s="16">
        <f>IF(A368="","",B368-D368)</f>
        <v/>
      </c>
    </row>
    <row r="369">
      <c r="A369" s="15">
        <f>IF(358&gt;$B$5,"",358)</f>
        <v/>
      </c>
      <c r="B369" s="16">
        <f>IF(A369="","",E368)</f>
        <v/>
      </c>
      <c r="C369" s="16">
        <f>IF(A369="","",B369*$B$4)</f>
        <v/>
      </c>
      <c r="D369" s="16">
        <f>IF(A369="","",$B$7-C369)</f>
        <v/>
      </c>
      <c r="E369" s="16">
        <f>IF(A369="","",B369-D369)</f>
        <v/>
      </c>
    </row>
    <row r="370">
      <c r="A370" s="15">
        <f>IF(359&gt;$B$5,"",359)</f>
        <v/>
      </c>
      <c r="B370" s="16">
        <f>IF(A370="","",E369)</f>
        <v/>
      </c>
      <c r="C370" s="16">
        <f>IF(A370="","",B370*$B$4)</f>
        <v/>
      </c>
      <c r="D370" s="16">
        <f>IF(A370="","",$B$7-C370)</f>
        <v/>
      </c>
      <c r="E370" s="16">
        <f>IF(A370="","",B370-D370)</f>
        <v/>
      </c>
    </row>
    <row r="371">
      <c r="A371" s="15">
        <f>IF(360&gt;$B$5,"",360)</f>
        <v/>
      </c>
      <c r="B371" s="16">
        <f>IF(A371="","",E370)</f>
        <v/>
      </c>
      <c r="C371" s="16">
        <f>IF(A371="","",B371*$B$4)</f>
        <v/>
      </c>
      <c r="D371" s="16">
        <f>IF(A371="","",$B$7-C371)</f>
        <v/>
      </c>
      <c r="E371" s="16">
        <f>IF(A371="","",B371-D371)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1F39"/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60" customWidth="1" min="3" max="3"/>
  </cols>
  <sheetData>
    <row r="1">
      <c r="A1" s="6" t="inlineStr">
        <is>
          <t>À vista com desconto ou parcelado sem juros?</t>
        </is>
      </c>
    </row>
    <row r="3">
      <c r="A3" s="7" t="inlineStr">
        <is>
          <t>Preço cheio</t>
        </is>
      </c>
      <c r="B3" s="8" t="n">
        <v>1200</v>
      </c>
    </row>
    <row r="4">
      <c r="A4" s="7" t="inlineStr">
        <is>
          <t>Desconto para pagar à vista</t>
        </is>
      </c>
      <c r="B4" s="9" t="n">
        <v>0.05</v>
      </c>
    </row>
    <row r="5">
      <c r="A5" s="7" t="inlineStr">
        <is>
          <t>Parcelas sem juros</t>
        </is>
      </c>
      <c r="B5" s="10" t="n">
        <v>6</v>
      </c>
    </row>
    <row r="6">
      <c r="A6" s="7" t="inlineStr">
        <is>
          <t>Quanto o dinheiro rende ao mês</t>
        </is>
      </c>
      <c r="B6" s="9" t="n">
        <v>0.008</v>
      </c>
      <c r="C6" s="11" t="inlineStr">
        <is>
          <t>← por exemplo, a aplicação onde o dinheiro ficaria parado</t>
        </is>
      </c>
    </row>
    <row r="8">
      <c r="A8" s="7" t="inlineStr">
        <is>
          <t>Preço à vista</t>
        </is>
      </c>
      <c r="B8" s="13">
        <f>B3*(1-B4)</f>
        <v/>
      </c>
    </row>
    <row r="9">
      <c r="A9" s="7" t="inlineStr">
        <is>
          <t>Valor de cada parcela</t>
        </is>
      </c>
      <c r="B9" s="13">
        <f>B3/B5</f>
        <v/>
      </c>
    </row>
    <row r="10">
      <c r="A10" s="7" t="inlineStr">
        <is>
          <t>Quanto as parcelas valem hoje</t>
        </is>
      </c>
      <c r="B10" s="13">
        <f>IF(B6=0,B3,B9*(1-(1+B6)^(-B5))/B6)</f>
        <v/>
      </c>
    </row>
    <row r="12">
      <c r="A12" s="7" t="inlineStr">
        <is>
          <t>Resposta</t>
        </is>
      </c>
      <c r="B12" s="17">
        <f>IF(B8&lt;B10,"À vista compensa","Parcelado compensa")</f>
        <v/>
      </c>
    </row>
    <row r="13">
      <c r="A13" s="7" t="inlineStr">
        <is>
          <t>Diferença a favor</t>
        </is>
      </c>
      <c r="B13" s="13">
        <f>ABS(B10-B8)</f>
        <v/>
      </c>
    </row>
    <row r="15">
      <c r="A15" s="18" t="inlineStr">
        <is>
          <t>Como a conta funciona: o dinheiro que você não gasta hoje fica rendendo. Por isso cada parcela futura vale um pouco menos hoje. Se o preço à vista for menor que o valor de hoje das parcelas, pagar à vista compensa.</t>
        </is>
      </c>
    </row>
    <row r="16"/>
    <row r="17"/>
  </sheetData>
  <mergeCells count="1">
    <mergeCell ref="A15:C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01F39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6" t="inlineStr">
        <is>
          <t>Converter taxa de juros</t>
        </is>
      </c>
    </row>
    <row r="3">
      <c r="A3" s="7" t="inlineStr">
        <is>
          <t>Taxa ao mês</t>
        </is>
      </c>
      <c r="B3" s="9" t="n">
        <v>0.01</v>
      </c>
    </row>
    <row r="4">
      <c r="A4" s="7" t="inlineStr">
        <is>
          <t>Equivale ao ano</t>
        </is>
      </c>
      <c r="B4" s="19">
        <f>(1+B3)^12-1</f>
        <v/>
      </c>
    </row>
    <row r="7">
      <c r="A7" s="7" t="inlineStr">
        <is>
          <t>Taxa ao ano</t>
        </is>
      </c>
      <c r="B7" s="9" t="n">
        <v>0.12</v>
      </c>
    </row>
    <row r="8">
      <c r="A8" s="7" t="inlineStr">
        <is>
          <t>Equivale ao mês</t>
        </is>
      </c>
      <c r="B8" s="19">
        <f>(1+B7)^(1/12)-1</f>
        <v/>
      </c>
    </row>
    <row r="10">
      <c r="A10" s="11" t="inlineStr">
        <is>
          <t>Juros compostos: 1% ao mês não é 12% ao ano, é 12,68%.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Gestor+ · J&amp;G Consultorias</dc:creator>
  <dcterms:created xsi:type="dcterms:W3CDTF">2026-10-28T18:18:48Z</dcterms:created>
  <dcterms:modified xsi:type="dcterms:W3CDTF">2026-10-28T18:18:48Z</dcterms:modified>
</cp:coreProperties>
</file>